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220" activeTab="0"/>
  </bookViews>
  <sheets>
    <sheet name="kolor" sheetId="1" r:id="rId1"/>
  </sheets>
  <definedNames>
    <definedName name="_xlnm.Print_Area" localSheetId="0">'kolor'!$A$1:$V$156</definedName>
  </definedNames>
  <calcPr fullCalcOnLoad="1"/>
</workbook>
</file>

<file path=xl/sharedStrings.xml><?xml version="1.0" encoding="utf-8"?>
<sst xmlns="http://schemas.openxmlformats.org/spreadsheetml/2006/main" count="553" uniqueCount="144">
  <si>
    <t>nakłady ogółem</t>
  </si>
  <si>
    <t>nazwa i lokalizacja zadania</t>
  </si>
  <si>
    <t>źródła finansowania</t>
  </si>
  <si>
    <t>Remont budynku Urzędu Miasta</t>
  </si>
  <si>
    <t>UMC</t>
  </si>
  <si>
    <t>ZBK</t>
  </si>
  <si>
    <t>Termomodernizacja Przedszkola P9</t>
  </si>
  <si>
    <t>Termomodernizacja Przedszkola P10</t>
  </si>
  <si>
    <t>Termomodernizacja Przedszkola P1</t>
  </si>
  <si>
    <t>ZIK</t>
  </si>
  <si>
    <t>PFOŚiGW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</si>
  <si>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</si>
  <si>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</si>
  <si>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</si>
  <si>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</si>
  <si>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</si>
  <si>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</si>
  <si>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</si>
  <si>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</si>
  <si>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</si>
  <si>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</si>
  <si>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</si>
  <si>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</si>
  <si>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</si>
  <si>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</si>
  <si>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</si>
  <si>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lp</t>
  </si>
  <si>
    <t>Termomodernizacja obiektu przy ul. 11 Listopada 8</t>
  </si>
  <si>
    <t>15.</t>
  </si>
  <si>
    <t>16.</t>
  </si>
  <si>
    <t>MOSiR</t>
  </si>
  <si>
    <t>17.</t>
  </si>
  <si>
    <t>Remont Trybuny Stadionu Sportowego</t>
  </si>
  <si>
    <t xml:space="preserve">Opracowanie obliczeń hydraulicznych sieci wodociągowej </t>
  </si>
  <si>
    <t>18.</t>
  </si>
  <si>
    <t>19.</t>
  </si>
  <si>
    <t>20.</t>
  </si>
  <si>
    <t>21.</t>
  </si>
  <si>
    <t>22.</t>
  </si>
  <si>
    <t>Remonty obiektów i sprzętu</t>
  </si>
  <si>
    <t>23.</t>
  </si>
  <si>
    <t>24.</t>
  </si>
  <si>
    <t>25.</t>
  </si>
  <si>
    <t>26.</t>
  </si>
  <si>
    <t>ZAKUPY INWESTYCYJNE</t>
  </si>
  <si>
    <t>zakup gruntów</t>
  </si>
  <si>
    <t>27.</t>
  </si>
  <si>
    <t>28.</t>
  </si>
  <si>
    <t>29.</t>
  </si>
  <si>
    <t>zakupy inwestycyjne - Straż Miejska</t>
  </si>
  <si>
    <t>30.</t>
  </si>
  <si>
    <t>31.</t>
  </si>
  <si>
    <t>32.</t>
  </si>
  <si>
    <t>zakupy inwestycyjne SENIOR</t>
  </si>
  <si>
    <t>33.</t>
  </si>
  <si>
    <t>zakupy inwestycyjne - świetlice</t>
  </si>
  <si>
    <t>34.</t>
  </si>
  <si>
    <t>35.</t>
  </si>
  <si>
    <t>P1</t>
  </si>
  <si>
    <t>MOPS</t>
  </si>
  <si>
    <t>SENIOR</t>
  </si>
  <si>
    <t>MOSIR</t>
  </si>
  <si>
    <t>dosprzętowienie ZIK</t>
  </si>
  <si>
    <t>pożyczka</t>
  </si>
  <si>
    <t xml:space="preserve">SP 1 - zmiana sposobu ogrzewania </t>
  </si>
  <si>
    <t xml:space="preserve">SP 7 - kompleks boisk </t>
  </si>
  <si>
    <t xml:space="preserve">Termomodernizacja Przedszkola P7 </t>
  </si>
  <si>
    <t>koszty obsługi w 2005</t>
  </si>
  <si>
    <t>kredyt</t>
  </si>
  <si>
    <t>własne</t>
  </si>
  <si>
    <t>PFOSiGW</t>
  </si>
  <si>
    <t>dotacja</t>
  </si>
  <si>
    <t>ZIK, UMC</t>
  </si>
  <si>
    <t>UMC razem</t>
  </si>
  <si>
    <t>kredyty</t>
  </si>
  <si>
    <t>pożyczki</t>
  </si>
  <si>
    <t>źródło finansow. 2005</t>
  </si>
  <si>
    <t>kwota według źródła</t>
  </si>
  <si>
    <t>Modernizacja budynku mieszk. Reymonta 48</t>
  </si>
  <si>
    <t>Wymiana stolarki - lokale użytkowe ul. 11 Listopada 1-3-5</t>
  </si>
  <si>
    <t>nakłady do końca 2004</t>
  </si>
  <si>
    <t>Termomodernizacja obiektu Biblioteki przy ul. 1 Maja 27</t>
  </si>
  <si>
    <t>Adaptacja budynku po Szp.Psychiatrycznym</t>
  </si>
  <si>
    <t>Remont budynku przy ul. Trznadla 1</t>
  </si>
  <si>
    <t>Modernizacja wodociągu i kanalizacji: ul. Cmentarna (Nowopogońska do Policji)</t>
  </si>
  <si>
    <t>zakupy inwest.- oświata</t>
  </si>
  <si>
    <t>zakupy inwestycyjne MOPS</t>
  </si>
  <si>
    <t>zakupy inwestycyjne - MOSiR</t>
  </si>
  <si>
    <t>zakupy inwestycyjne ZBK</t>
  </si>
  <si>
    <t>Termomodernizacja Przedszkola P11</t>
  </si>
  <si>
    <t>Rewitalizacja osiedla       3 Kwietnia - Kościuszki</t>
  </si>
  <si>
    <t xml:space="preserve">"Ładne Miasto" - program budowy i modernizacji małej architektury, w tym place zabaw </t>
  </si>
  <si>
    <t>Modernizacja wodociągu: ul. Cicha</t>
  </si>
  <si>
    <t>36.</t>
  </si>
  <si>
    <t>Modernizacja wodociągu: ul.Rzemieślnicza, Matejki</t>
  </si>
  <si>
    <t>Modernizacja wodociągu: ul. Staropogońska</t>
  </si>
  <si>
    <t>Modernizacja wodociągu: ul. Przełajska</t>
  </si>
  <si>
    <t>Kanalizacja i modernizacja wodociagu: ul. 21-go Listopada</t>
  </si>
  <si>
    <t>Remont Hali Widowi-skowo-Sportowej MOSiR</t>
  </si>
  <si>
    <t>Infrastruktura techniczna (sieci) w rejonie Starego Miasta</t>
  </si>
  <si>
    <t>Program porządkowania gospodarki ściekowej cz. prawobrzeżnej, etap II: Kanalizacja ul. Staszica (od ul. Siemianowickiej do granic miasta)</t>
  </si>
  <si>
    <r>
      <t>Kanalizacja Dolnej Węgrody wraz z wymianą wodociągów (</t>
    </r>
    <r>
      <rPr>
        <sz val="8"/>
        <rFont val="Arial"/>
        <family val="2"/>
      </rPr>
      <t>zgodnie z częścią opisową plan</t>
    </r>
    <r>
      <rPr>
        <sz val="10"/>
        <rFont val="Arial"/>
        <family val="2"/>
      </rPr>
      <t>u)</t>
    </r>
  </si>
  <si>
    <t>nakłady do 2005</t>
  </si>
  <si>
    <t>nakłady - plan 2005</t>
  </si>
  <si>
    <t>nakłady - plan 2006</t>
  </si>
  <si>
    <t>nakłady - plan 2007</t>
  </si>
  <si>
    <t>UE</t>
  </si>
  <si>
    <t>Obwodnica zachodnia</t>
  </si>
  <si>
    <t>UE, PPP</t>
  </si>
  <si>
    <t>Pałac Pod Filarami</t>
  </si>
  <si>
    <t>Piaski Zachodnie - kanalizacja - etap 1: Kościuiszki, 3 Kwietnia, Mickiewicza, Sikorskiego</t>
  </si>
  <si>
    <r>
      <t>Piaski Wschodnie:  kanalizacja ul.Krasickiego</t>
    </r>
    <r>
      <rPr>
        <sz val="10"/>
        <color indexed="10"/>
        <rFont val="Arial"/>
        <family val="2"/>
      </rPr>
      <t xml:space="preserve"> </t>
    </r>
  </si>
  <si>
    <t>Piaski Wsch.kanalizacja ul. Słowackiego, Klonowa</t>
  </si>
  <si>
    <t>Podsumowanie nakładów inwestycyjnych według poszczególnych źródeł finansowania</t>
  </si>
  <si>
    <t>Modernizacja wew. instalacji c.o. w bud. przy ul. Zwycięstwa 6</t>
  </si>
  <si>
    <t>Targowiska w mieście: Auby i Grodziecka</t>
  </si>
  <si>
    <t>nakłady - plan po 2007</t>
  </si>
  <si>
    <t>Termomodernizacja Przedszkola P4</t>
  </si>
  <si>
    <t>G 1 - kompleks boisk</t>
  </si>
  <si>
    <t>37.</t>
  </si>
  <si>
    <t>RAZEM  plan 2006</t>
  </si>
  <si>
    <t>RAZEM  plan 2005</t>
  </si>
  <si>
    <t>RAZEM  plan 2007</t>
  </si>
  <si>
    <t>odpowiedzialny</t>
  </si>
  <si>
    <t>nakłady po roku 2007 według źródła</t>
  </si>
  <si>
    <r>
      <t xml:space="preserve">Modernizacja budynków na osiedlu Nowotki </t>
    </r>
    <r>
      <rPr>
        <sz val="8"/>
        <rFont val="Arial"/>
        <family val="2"/>
      </rPr>
      <t>(w tym budynku Szpitalna 24</t>
    </r>
    <r>
      <rPr>
        <sz val="7"/>
        <rFont val="Arial"/>
        <family val="2"/>
      </rPr>
      <t>)</t>
    </r>
  </si>
  <si>
    <t>Adaptacja terenów i budynków po KWK SATURN</t>
  </si>
  <si>
    <t>Kanalizacja i wodociąg WSE wraz z infrastrukturą towarzyszącą</t>
  </si>
  <si>
    <t>zakupy inwestycyjne UMC, w tym System Elektronicznej Komunikacji Administracji Publicznej SEKAP, zakup aparatu UKG</t>
  </si>
  <si>
    <t>Przebudowa układu komunikacyjnego łączącego Czeladź, Będzin i Wojkowice z DK nr 94 na odcinku ul. 1-go Maja, Szpitalna, Kombatantów w Czeladzi</t>
  </si>
  <si>
    <t>dotacja MI</t>
  </si>
  <si>
    <t>włanse</t>
  </si>
  <si>
    <t>dotacje UE, MI, MGiP i PPP</t>
  </si>
  <si>
    <t>TPG Saturn, ZBK</t>
  </si>
  <si>
    <t>Przebudowa nawierchni ul. Poniatowskiego</t>
  </si>
  <si>
    <t>Modernizacja oświetlenia ulicznego</t>
  </si>
  <si>
    <t>Zadania inwestycyjne realziowane przy udziale Funduszy Strukturalnych</t>
  </si>
  <si>
    <t>A.</t>
  </si>
  <si>
    <t>B.</t>
  </si>
  <si>
    <t xml:space="preserve">Zadanie A. </t>
  </si>
  <si>
    <t>kredyt*</t>
  </si>
  <si>
    <t>Zadanie B.</t>
  </si>
  <si>
    <t>Wniosek o dofinansowanie w trakcie przygotowania.</t>
  </si>
  <si>
    <t>Podpisana umowa o dofinansowanie z wojewodą śląskim. Na podstawie umowy dokonane zostaną refundacje wydatkowanych środków.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</si>
</sst>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i/>
      <sz val="9"/>
      <name val="Arial"/>
      <family val="2"/>
    </font>
    <font>
      <sz val="9.5"/>
      <name val="Arial"/>
      <family val="2"/>
    </font>
    <font>
      <sz val="9"/>
      <color indexed="48"/>
      <name val="Arial CE"/>
      <family val="0"/>
    </font>
    <font>
      <sz val="9"/>
      <color indexed="4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16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6" fillId="0" borderId="20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23" xfId="0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1" fontId="8" fillId="0" borderId="2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3" fontId="0" fillId="0" borderId="29" xfId="0" applyNumberForma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6" fillId="0" borderId="31" xfId="0" applyNumberFormat="1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9" fillId="0" borderId="27" xfId="0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32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3" fontId="0" fillId="0" borderId="20" xfId="0" applyNumberFormat="1" applyFill="1" applyBorder="1" applyAlignment="1">
      <alignment/>
    </xf>
    <xf numFmtId="0" fontId="6" fillId="0" borderId="36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left"/>
    </xf>
    <xf numFmtId="3" fontId="0" fillId="0" borderId="25" xfId="0" applyNumberForma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8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1" fillId="0" borderId="39" xfId="0" applyFont="1" applyFill="1" applyBorder="1" applyAlignment="1">
      <alignment wrapText="1"/>
    </xf>
    <xf numFmtId="3" fontId="7" fillId="0" borderId="46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 wrapText="1"/>
    </xf>
    <xf numFmtId="3" fontId="6" fillId="0" borderId="39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left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3" fontId="10" fillId="3" borderId="50" xfId="0" applyNumberFormat="1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wrapText="1"/>
    </xf>
    <xf numFmtId="0" fontId="10" fillId="3" borderId="39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0" fontId="7" fillId="0" borderId="53" xfId="0" applyFont="1" applyFill="1" applyBorder="1" applyAlignment="1">
      <alignment wrapText="1"/>
    </xf>
    <xf numFmtId="3" fontId="7" fillId="0" borderId="54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/>
    </xf>
    <xf numFmtId="0" fontId="7" fillId="0" borderId="56" xfId="0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2" borderId="5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 wrapText="1"/>
    </xf>
    <xf numFmtId="3" fontId="1" fillId="0" borderId="47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7" fillId="0" borderId="4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left"/>
    </xf>
    <xf numFmtId="0" fontId="1" fillId="0" borderId="59" xfId="0" applyFont="1" applyFill="1" applyBorder="1" applyAlignment="1">
      <alignment horizontal="left" wrapText="1"/>
    </xf>
    <xf numFmtId="0" fontId="10" fillId="2" borderId="4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3" fontId="10" fillId="3" borderId="4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3" fontId="7" fillId="0" borderId="16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 horizontal="right"/>
    </xf>
    <xf numFmtId="3" fontId="7" fillId="0" borderId="5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 wrapText="1"/>
    </xf>
    <xf numFmtId="3" fontId="0" fillId="0" borderId="55" xfId="0" applyNumberFormat="1" applyFill="1" applyBorder="1" applyAlignment="1">
      <alignment/>
    </xf>
    <xf numFmtId="0" fontId="6" fillId="0" borderId="24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6" fillId="0" borderId="60" xfId="0" applyNumberFormat="1" applyFont="1" applyFill="1" applyBorder="1" applyAlignment="1">
      <alignment horizontal="right" wrapText="1"/>
    </xf>
    <xf numFmtId="0" fontId="1" fillId="0" borderId="51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3" fillId="0" borderId="61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3" fontId="1" fillId="0" borderId="22" xfId="0" applyNumberFormat="1" applyFont="1" applyFill="1" applyBorder="1" applyAlignment="1">
      <alignment/>
    </xf>
    <xf numFmtId="0" fontId="7" fillId="0" borderId="42" xfId="0" applyFont="1" applyFill="1" applyBorder="1" applyAlignment="1">
      <alignment wrapText="1"/>
    </xf>
    <xf numFmtId="0" fontId="1" fillId="0" borderId="42" xfId="0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 wrapText="1"/>
    </xf>
    <xf numFmtId="3" fontId="1" fillId="0" borderId="33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3" fontId="7" fillId="0" borderId="3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7" fillId="0" borderId="4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3" fontId="6" fillId="0" borderId="48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7" fillId="0" borderId="6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/>
    </xf>
    <xf numFmtId="0" fontId="7" fillId="0" borderId="61" xfId="0" applyFont="1" applyFill="1" applyBorder="1" applyAlignment="1">
      <alignment horizontal="left" wrapText="1"/>
    </xf>
    <xf numFmtId="3" fontId="0" fillId="0" borderId="22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 horizontal="left"/>
    </xf>
    <xf numFmtId="3" fontId="7" fillId="0" borderId="64" xfId="0" applyNumberFormat="1" applyFont="1" applyFill="1" applyBorder="1" applyAlignment="1">
      <alignment horizontal="left"/>
    </xf>
    <xf numFmtId="3" fontId="0" fillId="0" borderId="35" xfId="0" applyNumberForma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3" fontId="0" fillId="0" borderId="47" xfId="0" applyNumberForma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 horizontal="left"/>
    </xf>
    <xf numFmtId="3" fontId="7" fillId="0" borderId="4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left"/>
    </xf>
    <xf numFmtId="0" fontId="1" fillId="0" borderId="49" xfId="0" applyFont="1" applyFill="1" applyBorder="1" applyAlignment="1">
      <alignment horizontal="left" wrapText="1"/>
    </xf>
    <xf numFmtId="3" fontId="6" fillId="0" borderId="49" xfId="0" applyNumberFormat="1" applyFont="1" applyFill="1" applyBorder="1" applyAlignment="1">
      <alignment horizontal="right" wrapText="1"/>
    </xf>
    <xf numFmtId="3" fontId="7" fillId="0" borderId="48" xfId="0" applyNumberFormat="1" applyFont="1" applyFill="1" applyBorder="1" applyAlignment="1">
      <alignment/>
    </xf>
    <xf numFmtId="0" fontId="7" fillId="0" borderId="48" xfId="0" applyFont="1" applyFill="1" applyBorder="1" applyAlignment="1">
      <alignment horizontal="left" wrapText="1"/>
    </xf>
    <xf numFmtId="3" fontId="6" fillId="0" borderId="49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left"/>
    </xf>
    <xf numFmtId="0" fontId="7" fillId="0" borderId="65" xfId="0" applyFont="1" applyFill="1" applyBorder="1" applyAlignment="1">
      <alignment horizontal="left" wrapText="1"/>
    </xf>
    <xf numFmtId="3" fontId="6" fillId="0" borderId="26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 wrapText="1"/>
    </xf>
    <xf numFmtId="3" fontId="0" fillId="0" borderId="6" xfId="0" applyNumberFormat="1" applyFill="1" applyBorder="1" applyAlignment="1">
      <alignment/>
    </xf>
    <xf numFmtId="0" fontId="7" fillId="0" borderId="6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right" wrapText="1"/>
    </xf>
    <xf numFmtId="3" fontId="0" fillId="0" borderId="5" xfId="0" applyNumberFormat="1" applyFill="1" applyBorder="1" applyAlignment="1">
      <alignment/>
    </xf>
    <xf numFmtId="0" fontId="7" fillId="0" borderId="5" xfId="0" applyFont="1" applyFill="1" applyBorder="1" applyAlignment="1">
      <alignment horizontal="left" wrapText="1"/>
    </xf>
    <xf numFmtId="3" fontId="0" fillId="0" borderId="63" xfId="0" applyNumberFormat="1" applyFill="1" applyBorder="1" applyAlignment="1">
      <alignment/>
    </xf>
    <xf numFmtId="0" fontId="6" fillId="0" borderId="63" xfId="0" applyFont="1" applyFill="1" applyBorder="1" applyAlignment="1">
      <alignment/>
    </xf>
    <xf numFmtId="0" fontId="7" fillId="0" borderId="63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3" fontId="7" fillId="5" borderId="18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left" wrapText="1"/>
    </xf>
    <xf numFmtId="3" fontId="6" fillId="0" borderId="66" xfId="0" applyNumberFormat="1" applyFont="1" applyFill="1" applyBorder="1" applyAlignment="1">
      <alignment/>
    </xf>
    <xf numFmtId="0" fontId="7" fillId="0" borderId="66" xfId="0" applyFont="1" applyFill="1" applyBorder="1" applyAlignment="1">
      <alignment horizontal="left" wrapText="1"/>
    </xf>
    <xf numFmtId="3" fontId="7" fillId="0" borderId="67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0" fontId="7" fillId="0" borderId="6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3" fontId="6" fillId="0" borderId="69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left" wrapText="1"/>
    </xf>
    <xf numFmtId="3" fontId="7" fillId="0" borderId="65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3" fontId="0" fillId="0" borderId="31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left"/>
    </xf>
    <xf numFmtId="0" fontId="1" fillId="0" borderId="6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center"/>
    </xf>
    <xf numFmtId="3" fontId="6" fillId="0" borderId="63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0" fontId="7" fillId="0" borderId="71" xfId="0" applyFont="1" applyFill="1" applyBorder="1" applyAlignment="1">
      <alignment horizontal="left" wrapText="1"/>
    </xf>
    <xf numFmtId="3" fontId="6" fillId="0" borderId="32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left" wrapText="1"/>
    </xf>
    <xf numFmtId="3" fontId="7" fillId="0" borderId="62" xfId="0" applyNumberFormat="1" applyFont="1" applyFill="1" applyBorder="1" applyAlignment="1">
      <alignment horizontal="right"/>
    </xf>
    <xf numFmtId="3" fontId="0" fillId="0" borderId="27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7" fillId="6" borderId="22" xfId="0" applyNumberFormat="1" applyFont="1" applyFill="1" applyBorder="1" applyAlignment="1">
      <alignment/>
    </xf>
    <xf numFmtId="0" fontId="7" fillId="0" borderId="44" xfId="0" applyFont="1" applyFill="1" applyBorder="1" applyAlignment="1">
      <alignment wrapText="1"/>
    </xf>
    <xf numFmtId="0" fontId="10" fillId="4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8" fillId="4" borderId="22" xfId="0" applyNumberFormat="1" applyFont="1" applyFill="1" applyBorder="1" applyAlignment="1">
      <alignment/>
    </xf>
    <xf numFmtId="3" fontId="8" fillId="4" borderId="42" xfId="0" applyNumberFormat="1" applyFont="1" applyFill="1" applyBorder="1" applyAlignment="1">
      <alignment/>
    </xf>
    <xf numFmtId="3" fontId="8" fillId="4" borderId="3" xfId="0" applyNumberFormat="1" applyFont="1" applyFill="1" applyBorder="1" applyAlignment="1">
      <alignment/>
    </xf>
    <xf numFmtId="3" fontId="3" fillId="4" borderId="44" xfId="0" applyNumberFormat="1" applyFont="1" applyFill="1" applyBorder="1" applyAlignment="1">
      <alignment horizontal="right"/>
    </xf>
    <xf numFmtId="3" fontId="3" fillId="4" borderId="33" xfId="0" applyNumberFormat="1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/>
    </xf>
    <xf numFmtId="3" fontId="6" fillId="0" borderId="5" xfId="0" applyNumberFormat="1" applyFont="1" applyFill="1" applyBorder="1" applyAlignment="1">
      <alignment horizontal="right" wrapText="1"/>
    </xf>
    <xf numFmtId="3" fontId="6" fillId="0" borderId="38" xfId="0" applyNumberFormat="1" applyFont="1" applyFill="1" applyBorder="1" applyAlignment="1">
      <alignment horizontal="right" wrapText="1"/>
    </xf>
    <xf numFmtId="3" fontId="0" fillId="0" borderId="38" xfId="0" applyNumberFormat="1" applyFill="1" applyBorder="1" applyAlignment="1">
      <alignment/>
    </xf>
    <xf numFmtId="3" fontId="6" fillId="0" borderId="39" xfId="0" applyNumberFormat="1" applyFont="1" applyFill="1" applyBorder="1" applyAlignment="1">
      <alignment horizontal="right" wrapText="1"/>
    </xf>
    <xf numFmtId="3" fontId="0" fillId="0" borderId="39" xfId="0" applyNumberFormat="1" applyFill="1" applyBorder="1" applyAlignment="1">
      <alignment/>
    </xf>
    <xf numFmtId="3" fontId="6" fillId="0" borderId="22" xfId="0" applyNumberFormat="1" applyFont="1" applyFill="1" applyBorder="1" applyAlignment="1">
      <alignment horizontal="right" wrapText="1"/>
    </xf>
    <xf numFmtId="3" fontId="0" fillId="0" borderId="22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71" xfId="0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0" fontId="2" fillId="3" borderId="3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/>
    </xf>
    <xf numFmtId="3" fontId="7" fillId="0" borderId="71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1" fillId="0" borderId="54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3" fontId="0" fillId="0" borderId="54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3" fontId="1" fillId="0" borderId="38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 vertical="top"/>
    </xf>
    <xf numFmtId="3" fontId="6" fillId="0" borderId="59" xfId="0" applyNumberFormat="1" applyFont="1" applyFill="1" applyBorder="1" applyAlignment="1">
      <alignment vertical="top"/>
    </xf>
    <xf numFmtId="3" fontId="6" fillId="0" borderId="72" xfId="0" applyNumberFormat="1" applyFont="1" applyFill="1" applyBorder="1" applyAlignment="1">
      <alignment vertical="top"/>
    </xf>
    <xf numFmtId="3" fontId="6" fillId="0" borderId="24" xfId="0" applyNumberFormat="1" applyFont="1" applyFill="1" applyBorder="1" applyAlignment="1">
      <alignment/>
    </xf>
    <xf numFmtId="0" fontId="7" fillId="0" borderId="55" xfId="0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56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164" fontId="1" fillId="0" borderId="54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0" fontId="7" fillId="0" borderId="51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39" xfId="0" applyFill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0" fontId="7" fillId="0" borderId="64" xfId="0" applyFont="1" applyFill="1" applyBorder="1" applyAlignment="1">
      <alignment wrapText="1"/>
    </xf>
    <xf numFmtId="0" fontId="7" fillId="0" borderId="73" xfId="0" applyFont="1" applyFill="1" applyBorder="1" applyAlignment="1">
      <alignment wrapText="1"/>
    </xf>
    <xf numFmtId="0" fontId="7" fillId="0" borderId="70" xfId="0" applyFont="1" applyFill="1" applyBorder="1" applyAlignment="1">
      <alignment wrapText="1"/>
    </xf>
    <xf numFmtId="3" fontId="1" fillId="0" borderId="39" xfId="0" applyNumberFormat="1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0" fontId="6" fillId="0" borderId="64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10" fillId="3" borderId="49" xfId="0" applyFont="1" applyFill="1" applyBorder="1" applyAlignment="1">
      <alignment horizontal="center" vertical="center" wrapText="1"/>
    </xf>
    <xf numFmtId="3" fontId="6" fillId="0" borderId="72" xfId="0" applyNumberFormat="1" applyFont="1" applyFill="1" applyBorder="1" applyAlignment="1">
      <alignment/>
    </xf>
    <xf numFmtId="0" fontId="7" fillId="0" borderId="6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0" fillId="3" borderId="5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3" fontId="0" fillId="0" borderId="3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50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wrapText="1"/>
    </xf>
    <xf numFmtId="0" fontId="3" fillId="4" borderId="45" xfId="0" applyFont="1" applyFill="1" applyBorder="1" applyAlignment="1">
      <alignment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3" fontId="8" fillId="0" borderId="65" xfId="0" applyNumberFormat="1" applyFont="1" applyFill="1" applyBorder="1" applyAlignment="1">
      <alignment horizontal="left" wrapText="1"/>
    </xf>
    <xf numFmtId="3" fontId="8" fillId="0" borderId="69" xfId="0" applyNumberFormat="1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" fillId="3" borderId="36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/>
    </xf>
    <xf numFmtId="0" fontId="7" fillId="0" borderId="48" xfId="0" applyFont="1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3" fontId="7" fillId="0" borderId="34" xfId="0" applyNumberFormat="1" applyFont="1" applyFill="1" applyBorder="1" applyAlignment="1">
      <alignment horizontal="left"/>
    </xf>
    <xf numFmtId="3" fontId="7" fillId="0" borderId="51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0" fillId="0" borderId="54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left"/>
    </xf>
    <xf numFmtId="3" fontId="7" fillId="0" borderId="64" xfId="0" applyNumberFormat="1" applyFont="1" applyFill="1" applyBorder="1" applyAlignment="1">
      <alignment horizontal="left"/>
    </xf>
    <xf numFmtId="3" fontId="7" fillId="0" borderId="70" xfId="0" applyNumberFormat="1" applyFont="1" applyFill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wrapText="1"/>
    </xf>
    <xf numFmtId="3" fontId="0" fillId="0" borderId="6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tabSelected="1" zoomScale="75" zoomScaleNormal="75" workbookViewId="0" topLeftCell="A1">
      <selection activeCell="V97" sqref="V97"/>
    </sheetView>
  </sheetViews>
  <sheetFormatPr defaultColWidth="9.00390625" defaultRowHeight="15" customHeight="1"/>
  <cols>
    <col min="1" max="1" width="5.125" style="153" customWidth="1"/>
    <col min="2" max="2" width="22.375" style="22" customWidth="1"/>
    <col min="3" max="3" width="12.875" style="128" customWidth="1"/>
    <col min="4" max="4" width="8.75390625" style="15" customWidth="1"/>
    <col min="5" max="5" width="9.375" style="48" customWidth="1"/>
    <col min="6" max="6" width="0.12890625" style="42" customWidth="1"/>
    <col min="7" max="7" width="10.875" style="9" hidden="1" customWidth="1"/>
    <col min="8" max="8" width="13.75390625" style="57" customWidth="1"/>
    <col min="9" max="9" width="11.625" style="15" hidden="1" customWidth="1"/>
    <col min="10" max="10" width="10.25390625" style="17" customWidth="1"/>
    <col min="11" max="11" width="12.375" style="15" customWidth="1"/>
    <col min="12" max="12" width="10.00390625" style="15" hidden="1" customWidth="1"/>
    <col min="13" max="13" width="9.375" style="21" hidden="1" customWidth="1"/>
    <col min="14" max="14" width="10.125" style="15" customWidth="1"/>
    <col min="15" max="15" width="11.875" style="15" customWidth="1"/>
    <col min="16" max="16" width="0.875" style="21" hidden="1" customWidth="1"/>
    <col min="17" max="17" width="10.125" style="15" customWidth="1"/>
    <col min="18" max="18" width="11.875" style="15" customWidth="1"/>
    <col min="19" max="19" width="10.125" style="15" hidden="1" customWidth="1"/>
    <col min="20" max="20" width="13.00390625" style="15" customWidth="1"/>
    <col min="21" max="21" width="15.875" style="15" customWidth="1"/>
    <col min="22" max="22" width="10.125" style="0" bestFit="1" customWidth="1"/>
  </cols>
  <sheetData>
    <row r="1" spans="1:22" s="10" customFormat="1" ht="37.5" customHeight="1" thickBot="1">
      <c r="A1" s="183" t="s">
        <v>26</v>
      </c>
      <c r="B1" s="184" t="s">
        <v>1</v>
      </c>
      <c r="C1" s="185" t="s">
        <v>0</v>
      </c>
      <c r="D1" s="554" t="s">
        <v>2</v>
      </c>
      <c r="E1" s="555"/>
      <c r="F1" s="186"/>
      <c r="G1" s="186" t="s">
        <v>0</v>
      </c>
      <c r="H1" s="185" t="s">
        <v>80</v>
      </c>
      <c r="I1" s="242" t="s">
        <v>76</v>
      </c>
      <c r="J1" s="243" t="s">
        <v>77</v>
      </c>
      <c r="K1" s="241" t="s">
        <v>121</v>
      </c>
      <c r="L1" s="242" t="s">
        <v>67</v>
      </c>
      <c r="M1" s="513" t="s">
        <v>77</v>
      </c>
      <c r="N1" s="513"/>
      <c r="O1" s="241" t="s">
        <v>120</v>
      </c>
      <c r="P1" s="513" t="s">
        <v>77</v>
      </c>
      <c r="Q1" s="513"/>
      <c r="R1" s="209" t="s">
        <v>122</v>
      </c>
      <c r="S1" s="210" t="s">
        <v>77</v>
      </c>
      <c r="T1" s="211" t="s">
        <v>124</v>
      </c>
      <c r="U1" s="389" t="s">
        <v>123</v>
      </c>
      <c r="V1" s="2"/>
    </row>
    <row r="2" spans="1:22" ht="14.25" customHeight="1">
      <c r="A2" s="420" t="s">
        <v>12</v>
      </c>
      <c r="B2" s="511" t="s">
        <v>3</v>
      </c>
      <c r="C2" s="441">
        <f>SUM(F2:F3)</f>
        <v>650000</v>
      </c>
      <c r="D2" s="509" t="s">
        <v>4</v>
      </c>
      <c r="E2" s="168" t="s">
        <v>68</v>
      </c>
      <c r="F2" s="254">
        <f>SUM(J2,N2,Q2)</f>
        <v>497200</v>
      </c>
      <c r="G2" s="507">
        <f>SUM(F2,F3)</f>
        <v>650000</v>
      </c>
      <c r="H2" s="504">
        <v>0</v>
      </c>
      <c r="I2" s="256" t="str">
        <f>E2</f>
        <v>kredyt</v>
      </c>
      <c r="J2" s="86">
        <v>0</v>
      </c>
      <c r="K2" s="448">
        <v>100000</v>
      </c>
      <c r="L2" s="475">
        <f>F3</f>
        <v>152800</v>
      </c>
      <c r="M2" s="258" t="s">
        <v>68</v>
      </c>
      <c r="N2" s="165">
        <v>0</v>
      </c>
      <c r="O2" s="448">
        <f>SUM(N2:N3)</f>
        <v>0</v>
      </c>
      <c r="P2" s="258" t="s">
        <v>68</v>
      </c>
      <c r="Q2" s="86">
        <v>497200</v>
      </c>
      <c r="R2" s="484">
        <f>SUM(Q2:Q3)</f>
        <v>550000</v>
      </c>
      <c r="S2" s="257"/>
      <c r="T2" s="166">
        <v>0</v>
      </c>
      <c r="U2" s="457" t="s">
        <v>5</v>
      </c>
      <c r="V2" s="145"/>
    </row>
    <row r="3" spans="1:22" ht="13.5" customHeight="1" thickBot="1">
      <c r="A3" s="421"/>
      <c r="B3" s="512"/>
      <c r="C3" s="443"/>
      <c r="D3" s="510"/>
      <c r="E3" s="259" t="s">
        <v>69</v>
      </c>
      <c r="F3" s="260">
        <f aca="true" t="shared" si="0" ref="F3:F72">SUM(J3,N3,Q3)</f>
        <v>152800</v>
      </c>
      <c r="G3" s="508"/>
      <c r="H3" s="505"/>
      <c r="I3" s="221" t="str">
        <f aca="true" t="shared" si="1" ref="I3:I72">E3</f>
        <v>własne</v>
      </c>
      <c r="J3" s="89">
        <v>100000</v>
      </c>
      <c r="K3" s="514"/>
      <c r="L3" s="447"/>
      <c r="M3" s="263" t="s">
        <v>69</v>
      </c>
      <c r="N3" s="56">
        <v>0</v>
      </c>
      <c r="O3" s="450"/>
      <c r="P3" s="263" t="s">
        <v>69</v>
      </c>
      <c r="Q3" s="89">
        <v>52800</v>
      </c>
      <c r="R3" s="485"/>
      <c r="S3" s="262"/>
      <c r="T3" s="264">
        <v>0</v>
      </c>
      <c r="U3" s="459"/>
      <c r="V3" s="145"/>
    </row>
    <row r="4" spans="1:22" ht="13.5" customHeight="1">
      <c r="A4" s="420" t="s">
        <v>13</v>
      </c>
      <c r="B4" s="438" t="s">
        <v>8</v>
      </c>
      <c r="C4" s="488">
        <v>575000</v>
      </c>
      <c r="D4" s="497" t="s">
        <v>4</v>
      </c>
      <c r="E4" s="45" t="s">
        <v>68</v>
      </c>
      <c r="F4" s="254">
        <f t="shared" si="0"/>
        <v>125000</v>
      </c>
      <c r="G4" s="486">
        <f>SUM(F4,F5,F6)</f>
        <v>550000</v>
      </c>
      <c r="H4" s="477">
        <v>25000</v>
      </c>
      <c r="I4" s="256" t="str">
        <f t="shared" si="1"/>
        <v>kredyt</v>
      </c>
      <c r="J4" s="34">
        <v>125000</v>
      </c>
      <c r="K4" s="428">
        <f>SUM(J4:J6)</f>
        <v>550000</v>
      </c>
      <c r="L4" s="418">
        <f>F6</f>
        <v>25000</v>
      </c>
      <c r="M4" s="266" t="s">
        <v>68</v>
      </c>
      <c r="N4" s="171">
        <v>0</v>
      </c>
      <c r="O4" s="428">
        <f>SUM(N4:N6)</f>
        <v>0</v>
      </c>
      <c r="P4" s="266" t="s">
        <v>68</v>
      </c>
      <c r="Q4" s="267">
        <v>0</v>
      </c>
      <c r="R4" s="476">
        <f>SUM(Q4:Q6)</f>
        <v>0</v>
      </c>
      <c r="S4" s="268"/>
      <c r="T4" s="26">
        <v>0</v>
      </c>
      <c r="U4" s="415" t="s">
        <v>5</v>
      </c>
      <c r="V4" s="3"/>
    </row>
    <row r="5" spans="1:22" ht="13.5" customHeight="1">
      <c r="A5" s="495"/>
      <c r="B5" s="439"/>
      <c r="C5" s="500"/>
      <c r="D5" s="498"/>
      <c r="E5" s="5" t="s">
        <v>63</v>
      </c>
      <c r="F5" s="49">
        <f t="shared" si="0"/>
        <v>400000</v>
      </c>
      <c r="G5" s="496"/>
      <c r="H5" s="478"/>
      <c r="I5" s="51" t="str">
        <f t="shared" si="1"/>
        <v>pożyczka</v>
      </c>
      <c r="J5" s="28">
        <v>400000</v>
      </c>
      <c r="K5" s="480"/>
      <c r="L5" s="424"/>
      <c r="M5" s="31" t="s">
        <v>63</v>
      </c>
      <c r="N5" s="16">
        <v>0</v>
      </c>
      <c r="O5" s="422"/>
      <c r="P5" s="31" t="s">
        <v>63</v>
      </c>
      <c r="Q5" s="167">
        <v>0</v>
      </c>
      <c r="R5" s="482"/>
      <c r="S5" s="20"/>
      <c r="T5" s="24">
        <v>0</v>
      </c>
      <c r="U5" s="481"/>
      <c r="V5" s="3"/>
    </row>
    <row r="6" spans="1:22" ht="12" customHeight="1" thickBot="1">
      <c r="A6" s="421"/>
      <c r="B6" s="440"/>
      <c r="C6" s="489"/>
      <c r="D6" s="499"/>
      <c r="E6" s="46" t="s">
        <v>69</v>
      </c>
      <c r="F6" s="260">
        <f t="shared" si="0"/>
        <v>25000</v>
      </c>
      <c r="G6" s="487"/>
      <c r="H6" s="479"/>
      <c r="I6" s="221" t="str">
        <f t="shared" si="1"/>
        <v>własne</v>
      </c>
      <c r="J6" s="30">
        <v>25000</v>
      </c>
      <c r="K6" s="429"/>
      <c r="L6" s="419"/>
      <c r="M6" s="269" t="s">
        <v>69</v>
      </c>
      <c r="N6" s="169">
        <v>0</v>
      </c>
      <c r="O6" s="423"/>
      <c r="P6" s="269" t="s">
        <v>69</v>
      </c>
      <c r="Q6" s="270">
        <v>0</v>
      </c>
      <c r="R6" s="417"/>
      <c r="S6" s="271"/>
      <c r="T6" s="25">
        <v>0</v>
      </c>
      <c r="U6" s="416"/>
      <c r="V6" s="3"/>
    </row>
    <row r="7" spans="1:22" ht="15" customHeight="1">
      <c r="A7" s="420" t="s">
        <v>14</v>
      </c>
      <c r="B7" s="438" t="s">
        <v>6</v>
      </c>
      <c r="C7" s="488">
        <v>725000</v>
      </c>
      <c r="D7" s="497" t="s">
        <v>4</v>
      </c>
      <c r="E7" s="45" t="s">
        <v>68</v>
      </c>
      <c r="F7" s="254">
        <f t="shared" si="0"/>
        <v>275000</v>
      </c>
      <c r="G7" s="486">
        <f>SUM(F7:F9)</f>
        <v>700000</v>
      </c>
      <c r="H7" s="477">
        <v>25000</v>
      </c>
      <c r="I7" s="256" t="str">
        <f t="shared" si="1"/>
        <v>kredyt</v>
      </c>
      <c r="J7" s="34">
        <v>275000</v>
      </c>
      <c r="K7" s="428">
        <f>SUM(J7:J9)</f>
        <v>700000</v>
      </c>
      <c r="L7" s="418">
        <f>F9</f>
        <v>25000</v>
      </c>
      <c r="M7" s="266" t="s">
        <v>68</v>
      </c>
      <c r="N7" s="171">
        <v>0</v>
      </c>
      <c r="O7" s="428">
        <f>SUM(N7:N9)</f>
        <v>0</v>
      </c>
      <c r="P7" s="266" t="s">
        <v>68</v>
      </c>
      <c r="Q7" s="267">
        <v>0</v>
      </c>
      <c r="R7" s="476">
        <f>SUM(Q7:Q9)</f>
        <v>0</v>
      </c>
      <c r="S7" s="268"/>
      <c r="T7" s="26">
        <v>0</v>
      </c>
      <c r="U7" s="415" t="s">
        <v>5</v>
      </c>
      <c r="V7" s="3"/>
    </row>
    <row r="8" spans="1:22" ht="15" customHeight="1">
      <c r="A8" s="495"/>
      <c r="B8" s="439"/>
      <c r="C8" s="500"/>
      <c r="D8" s="498"/>
      <c r="E8" s="5" t="s">
        <v>63</v>
      </c>
      <c r="F8" s="49">
        <f t="shared" si="0"/>
        <v>400000</v>
      </c>
      <c r="G8" s="496"/>
      <c r="H8" s="478"/>
      <c r="I8" s="51" t="str">
        <f t="shared" si="1"/>
        <v>pożyczka</v>
      </c>
      <c r="J8" s="28">
        <v>400000</v>
      </c>
      <c r="K8" s="480"/>
      <c r="L8" s="424"/>
      <c r="M8" s="31" t="s">
        <v>63</v>
      </c>
      <c r="N8" s="16">
        <v>0</v>
      </c>
      <c r="O8" s="422"/>
      <c r="P8" s="31" t="s">
        <v>63</v>
      </c>
      <c r="Q8" s="167">
        <v>0</v>
      </c>
      <c r="R8" s="482"/>
      <c r="S8" s="20"/>
      <c r="T8" s="24">
        <v>0</v>
      </c>
      <c r="U8" s="481"/>
      <c r="V8" s="3"/>
    </row>
    <row r="9" spans="1:22" ht="11.25" customHeight="1" thickBot="1">
      <c r="A9" s="421"/>
      <c r="B9" s="440"/>
      <c r="C9" s="489"/>
      <c r="D9" s="499"/>
      <c r="E9" s="46" t="s">
        <v>69</v>
      </c>
      <c r="F9" s="260">
        <f t="shared" si="0"/>
        <v>25000</v>
      </c>
      <c r="G9" s="487"/>
      <c r="H9" s="479"/>
      <c r="I9" s="221" t="str">
        <f t="shared" si="1"/>
        <v>własne</v>
      </c>
      <c r="J9" s="30">
        <v>25000</v>
      </c>
      <c r="K9" s="429"/>
      <c r="L9" s="419"/>
      <c r="M9" s="269" t="s">
        <v>69</v>
      </c>
      <c r="N9" s="169">
        <v>0</v>
      </c>
      <c r="O9" s="423"/>
      <c r="P9" s="269" t="s">
        <v>69</v>
      </c>
      <c r="Q9" s="270">
        <v>0</v>
      </c>
      <c r="R9" s="417"/>
      <c r="S9" s="271"/>
      <c r="T9" s="25">
        <v>0</v>
      </c>
      <c r="U9" s="416"/>
      <c r="V9" s="3"/>
    </row>
    <row r="10" spans="1:22" ht="13.5" customHeight="1">
      <c r="A10" s="420" t="s">
        <v>15</v>
      </c>
      <c r="B10" s="438" t="s">
        <v>7</v>
      </c>
      <c r="C10" s="488">
        <v>1418589</v>
      </c>
      <c r="D10" s="497" t="s">
        <v>4</v>
      </c>
      <c r="E10" s="45" t="s">
        <v>68</v>
      </c>
      <c r="F10" s="254">
        <f t="shared" si="0"/>
        <v>464000</v>
      </c>
      <c r="G10" s="486">
        <f>SUM(F10:F13)</f>
        <v>1358589</v>
      </c>
      <c r="H10" s="477">
        <v>60000</v>
      </c>
      <c r="I10" s="256" t="str">
        <f t="shared" si="1"/>
        <v>kredyt</v>
      </c>
      <c r="J10" s="34">
        <v>464000</v>
      </c>
      <c r="K10" s="428">
        <f>SUM(J10:J13)</f>
        <v>1358589</v>
      </c>
      <c r="L10" s="418">
        <f>F13</f>
        <v>436000</v>
      </c>
      <c r="M10" s="266" t="s">
        <v>68</v>
      </c>
      <c r="N10" s="171">
        <v>0</v>
      </c>
      <c r="O10" s="428">
        <f>SUM(N10:N13)</f>
        <v>0</v>
      </c>
      <c r="P10" s="266" t="s">
        <v>68</v>
      </c>
      <c r="Q10" s="267">
        <v>0</v>
      </c>
      <c r="R10" s="476">
        <f>SUM(Q10:Q13)</f>
        <v>0</v>
      </c>
      <c r="S10" s="268"/>
      <c r="T10" s="26">
        <v>0</v>
      </c>
      <c r="U10" s="415" t="s">
        <v>5</v>
      </c>
      <c r="V10" s="3"/>
    </row>
    <row r="11" spans="1:22" ht="15" customHeight="1">
      <c r="A11" s="495"/>
      <c r="B11" s="439"/>
      <c r="C11" s="500"/>
      <c r="D11" s="498"/>
      <c r="E11" s="5" t="s">
        <v>63</v>
      </c>
      <c r="F11" s="49">
        <f t="shared" si="0"/>
        <v>449813</v>
      </c>
      <c r="G11" s="496"/>
      <c r="H11" s="478"/>
      <c r="I11" s="51" t="str">
        <f t="shared" si="1"/>
        <v>pożyczka</v>
      </c>
      <c r="J11" s="28">
        <v>449813</v>
      </c>
      <c r="K11" s="480"/>
      <c r="L11" s="424"/>
      <c r="M11" s="31" t="s">
        <v>63</v>
      </c>
      <c r="N11" s="16">
        <v>0</v>
      </c>
      <c r="O11" s="422"/>
      <c r="P11" s="31" t="s">
        <v>63</v>
      </c>
      <c r="Q11" s="167">
        <v>0</v>
      </c>
      <c r="R11" s="482"/>
      <c r="S11" s="20"/>
      <c r="T11" s="24">
        <v>0</v>
      </c>
      <c r="U11" s="481"/>
      <c r="V11" s="3"/>
    </row>
    <row r="12" spans="1:22" ht="15" customHeight="1">
      <c r="A12" s="495"/>
      <c r="B12" s="439"/>
      <c r="C12" s="500"/>
      <c r="D12" s="498"/>
      <c r="E12" s="5" t="s">
        <v>71</v>
      </c>
      <c r="F12" s="49">
        <f t="shared" si="0"/>
        <v>8776</v>
      </c>
      <c r="G12" s="496"/>
      <c r="H12" s="478"/>
      <c r="I12" s="51" t="str">
        <f t="shared" si="1"/>
        <v>dotacja</v>
      </c>
      <c r="J12" s="28">
        <v>8776</v>
      </c>
      <c r="K12" s="480"/>
      <c r="L12" s="424"/>
      <c r="M12" s="31"/>
      <c r="N12" s="16">
        <v>0</v>
      </c>
      <c r="O12" s="422"/>
      <c r="P12" s="31"/>
      <c r="Q12" s="167">
        <v>0</v>
      </c>
      <c r="R12" s="482"/>
      <c r="S12" s="20"/>
      <c r="T12" s="24">
        <v>0</v>
      </c>
      <c r="U12" s="481"/>
      <c r="V12" s="3"/>
    </row>
    <row r="13" spans="1:22" ht="12.75" customHeight="1" thickBot="1">
      <c r="A13" s="421"/>
      <c r="B13" s="440"/>
      <c r="C13" s="489"/>
      <c r="D13" s="499"/>
      <c r="E13" s="46" t="s">
        <v>69</v>
      </c>
      <c r="F13" s="260">
        <f t="shared" si="0"/>
        <v>436000</v>
      </c>
      <c r="G13" s="487"/>
      <c r="H13" s="479"/>
      <c r="I13" s="221" t="str">
        <f t="shared" si="1"/>
        <v>własne</v>
      </c>
      <c r="J13" s="30">
        <v>436000</v>
      </c>
      <c r="K13" s="429"/>
      <c r="L13" s="419"/>
      <c r="M13" s="269" t="s">
        <v>69</v>
      </c>
      <c r="N13" s="169">
        <v>0</v>
      </c>
      <c r="O13" s="423"/>
      <c r="P13" s="269" t="s">
        <v>69</v>
      </c>
      <c r="Q13" s="270">
        <v>0</v>
      </c>
      <c r="R13" s="417"/>
      <c r="S13" s="271"/>
      <c r="T13" s="25">
        <v>0</v>
      </c>
      <c r="U13" s="416"/>
      <c r="V13" s="3"/>
    </row>
    <row r="14" spans="1:22" ht="15" customHeight="1">
      <c r="A14" s="502" t="s">
        <v>16</v>
      </c>
      <c r="B14" s="501" t="s">
        <v>66</v>
      </c>
      <c r="C14" s="506">
        <f>G14</f>
        <v>1260000</v>
      </c>
      <c r="D14" s="497" t="s">
        <v>4</v>
      </c>
      <c r="E14" s="45" t="s">
        <v>68</v>
      </c>
      <c r="F14" s="254">
        <f t="shared" si="0"/>
        <v>1157500</v>
      </c>
      <c r="G14" s="486">
        <f>SUM(F14:F15)</f>
        <v>1260000</v>
      </c>
      <c r="H14" s="426">
        <v>0</v>
      </c>
      <c r="I14" s="256" t="str">
        <f t="shared" si="1"/>
        <v>kredyt</v>
      </c>
      <c r="J14" s="34">
        <v>0</v>
      </c>
      <c r="K14" s="428">
        <v>0</v>
      </c>
      <c r="L14" s="418">
        <f>F15</f>
        <v>102500</v>
      </c>
      <c r="M14" s="266" t="s">
        <v>68</v>
      </c>
      <c r="N14" s="34">
        <v>57500</v>
      </c>
      <c r="O14" s="428">
        <f>SUM(N14:N15)</f>
        <v>60000</v>
      </c>
      <c r="P14" s="266" t="s">
        <v>68</v>
      </c>
      <c r="Q14" s="171">
        <v>1100000</v>
      </c>
      <c r="R14" s="433">
        <f>SUM(Q14,Q15)</f>
        <v>1200000</v>
      </c>
      <c r="S14" s="206"/>
      <c r="T14" s="39">
        <v>0</v>
      </c>
      <c r="U14" s="415" t="s">
        <v>5</v>
      </c>
      <c r="V14" s="3"/>
    </row>
    <row r="15" spans="1:22" ht="15" customHeight="1" thickBot="1">
      <c r="A15" s="503"/>
      <c r="B15" s="464"/>
      <c r="C15" s="466"/>
      <c r="D15" s="499"/>
      <c r="E15" s="46" t="s">
        <v>69</v>
      </c>
      <c r="F15" s="260">
        <f t="shared" si="0"/>
        <v>102500</v>
      </c>
      <c r="G15" s="487"/>
      <c r="H15" s="427"/>
      <c r="I15" s="221" t="str">
        <f t="shared" si="1"/>
        <v>własne</v>
      </c>
      <c r="J15" s="30">
        <v>0</v>
      </c>
      <c r="K15" s="429"/>
      <c r="L15" s="419"/>
      <c r="M15" s="269" t="s">
        <v>69</v>
      </c>
      <c r="N15" s="30">
        <v>2500</v>
      </c>
      <c r="O15" s="429"/>
      <c r="P15" s="269" t="s">
        <v>69</v>
      </c>
      <c r="Q15" s="169">
        <v>100000</v>
      </c>
      <c r="R15" s="417"/>
      <c r="S15" s="271"/>
      <c r="T15" s="40">
        <v>0</v>
      </c>
      <c r="U15" s="416"/>
      <c r="V15" s="3"/>
    </row>
    <row r="16" spans="1:22" ht="15" customHeight="1">
      <c r="A16" s="502" t="s">
        <v>17</v>
      </c>
      <c r="B16" s="501" t="s">
        <v>117</v>
      </c>
      <c r="C16" s="506">
        <v>120000</v>
      </c>
      <c r="D16" s="497" t="s">
        <v>4</v>
      </c>
      <c r="E16" s="45" t="s">
        <v>68</v>
      </c>
      <c r="F16" s="254">
        <f>SUM(J16,N16,Q16)</f>
        <v>110000</v>
      </c>
      <c r="G16" s="486">
        <f>SUM(F16:F17)</f>
        <v>120000</v>
      </c>
      <c r="H16" s="426">
        <v>0</v>
      </c>
      <c r="I16" s="256"/>
      <c r="J16" s="34">
        <v>0</v>
      </c>
      <c r="K16" s="428">
        <f>SUM(J16:J17)</f>
        <v>0</v>
      </c>
      <c r="L16" s="206"/>
      <c r="M16" s="272"/>
      <c r="N16" s="171">
        <v>0</v>
      </c>
      <c r="O16" s="428">
        <v>0</v>
      </c>
      <c r="P16" s="272"/>
      <c r="Q16" s="171">
        <v>110000</v>
      </c>
      <c r="R16" s="433">
        <f>SUM(Q16:Q17)</f>
        <v>120000</v>
      </c>
      <c r="S16" s="206"/>
      <c r="T16" s="39">
        <v>0</v>
      </c>
      <c r="U16" s="415" t="s">
        <v>5</v>
      </c>
      <c r="V16" s="3"/>
    </row>
    <row r="17" spans="1:22" ht="15" customHeight="1" thickBot="1">
      <c r="A17" s="503"/>
      <c r="B17" s="464"/>
      <c r="C17" s="466"/>
      <c r="D17" s="499"/>
      <c r="E17" s="46" t="s">
        <v>69</v>
      </c>
      <c r="F17" s="260">
        <f>SUM(J17,N17,Q17)</f>
        <v>10000</v>
      </c>
      <c r="G17" s="487"/>
      <c r="H17" s="427"/>
      <c r="I17" s="221"/>
      <c r="J17" s="30">
        <v>0</v>
      </c>
      <c r="K17" s="429"/>
      <c r="L17" s="207"/>
      <c r="M17" s="269"/>
      <c r="N17" s="169">
        <v>0</v>
      </c>
      <c r="O17" s="423"/>
      <c r="P17" s="269"/>
      <c r="Q17" s="169">
        <v>10000</v>
      </c>
      <c r="R17" s="417"/>
      <c r="S17" s="271"/>
      <c r="T17" s="40">
        <v>0</v>
      </c>
      <c r="U17" s="416"/>
      <c r="V17" s="3"/>
    </row>
    <row r="18" spans="1:22" ht="15" customHeight="1">
      <c r="A18" s="502" t="s">
        <v>18</v>
      </c>
      <c r="B18" s="501" t="s">
        <v>89</v>
      </c>
      <c r="C18" s="506">
        <v>120000</v>
      </c>
      <c r="D18" s="497" t="s">
        <v>4</v>
      </c>
      <c r="E18" s="45" t="s">
        <v>68</v>
      </c>
      <c r="F18" s="254">
        <f>SUM(J18,N18,Q18)</f>
        <v>110000</v>
      </c>
      <c r="G18" s="486">
        <f>SUM(F18:F19)</f>
        <v>120000</v>
      </c>
      <c r="H18" s="426">
        <v>0</v>
      </c>
      <c r="I18" s="256"/>
      <c r="J18" s="34">
        <v>0</v>
      </c>
      <c r="K18" s="428">
        <f>SUM(J18:J19)</f>
        <v>0</v>
      </c>
      <c r="L18" s="206"/>
      <c r="M18" s="273"/>
      <c r="N18" s="171">
        <v>0</v>
      </c>
      <c r="O18" s="428">
        <v>0</v>
      </c>
      <c r="P18" s="273"/>
      <c r="Q18" s="171">
        <v>110000</v>
      </c>
      <c r="R18" s="433">
        <f>SUM(Q18:Q19)</f>
        <v>120000</v>
      </c>
      <c r="S18" s="206"/>
      <c r="T18" s="39">
        <v>0</v>
      </c>
      <c r="U18" s="415" t="s">
        <v>5</v>
      </c>
      <c r="V18" s="3"/>
    </row>
    <row r="19" spans="1:22" ht="15" customHeight="1" thickBot="1">
      <c r="A19" s="503"/>
      <c r="B19" s="464"/>
      <c r="C19" s="466"/>
      <c r="D19" s="499"/>
      <c r="E19" s="46" t="s">
        <v>69</v>
      </c>
      <c r="F19" s="260">
        <f>SUM(J19,N19,Q19)</f>
        <v>10000</v>
      </c>
      <c r="G19" s="487"/>
      <c r="H19" s="427"/>
      <c r="I19" s="221"/>
      <c r="J19" s="30">
        <v>0</v>
      </c>
      <c r="K19" s="429"/>
      <c r="L19" s="207"/>
      <c r="M19" s="274"/>
      <c r="N19" s="169">
        <v>0</v>
      </c>
      <c r="O19" s="423"/>
      <c r="P19" s="274"/>
      <c r="Q19" s="169">
        <v>10000</v>
      </c>
      <c r="R19" s="417"/>
      <c r="S19" s="271"/>
      <c r="T19" s="40">
        <v>0</v>
      </c>
      <c r="U19" s="416"/>
      <c r="V19" s="3"/>
    </row>
    <row r="20" spans="1:22" ht="13.5" customHeight="1">
      <c r="A20" s="420" t="s">
        <v>19</v>
      </c>
      <c r="B20" s="438" t="s">
        <v>118</v>
      </c>
      <c r="C20" s="488">
        <v>1329280</v>
      </c>
      <c r="D20" s="497" t="s">
        <v>4</v>
      </c>
      <c r="E20" s="45" t="s">
        <v>68</v>
      </c>
      <c r="F20" s="254">
        <f t="shared" si="0"/>
        <v>739212</v>
      </c>
      <c r="G20" s="486">
        <f>SUM(F20:F21)</f>
        <v>1300000</v>
      </c>
      <c r="H20" s="477">
        <v>29280</v>
      </c>
      <c r="I20" s="256" t="str">
        <f t="shared" si="1"/>
        <v>kredyt</v>
      </c>
      <c r="J20" s="34">
        <v>0</v>
      </c>
      <c r="K20" s="428">
        <f>SUM(J20:J21)</f>
        <v>450788</v>
      </c>
      <c r="L20" s="418">
        <f>F21</f>
        <v>560788</v>
      </c>
      <c r="M20" s="266" t="s">
        <v>68</v>
      </c>
      <c r="N20" s="34">
        <v>739212</v>
      </c>
      <c r="O20" s="428">
        <f>SUM(N20:N21)</f>
        <v>849212</v>
      </c>
      <c r="P20" s="266" t="s">
        <v>68</v>
      </c>
      <c r="Q20" s="267">
        <v>0</v>
      </c>
      <c r="R20" s="476">
        <f>SUM(Q20:Q21)</f>
        <v>0</v>
      </c>
      <c r="S20" s="268"/>
      <c r="T20" s="26">
        <v>0</v>
      </c>
      <c r="U20" s="415" t="s">
        <v>5</v>
      </c>
      <c r="V20" s="3"/>
    </row>
    <row r="21" spans="1:22" ht="13.5" customHeight="1" thickBot="1">
      <c r="A21" s="421"/>
      <c r="B21" s="440"/>
      <c r="C21" s="489"/>
      <c r="D21" s="499"/>
      <c r="E21" s="46" t="s">
        <v>69</v>
      </c>
      <c r="F21" s="260">
        <f t="shared" si="0"/>
        <v>560788</v>
      </c>
      <c r="G21" s="487"/>
      <c r="H21" s="479"/>
      <c r="I21" s="221" t="str">
        <f t="shared" si="1"/>
        <v>własne</v>
      </c>
      <c r="J21" s="275">
        <v>450788</v>
      </c>
      <c r="K21" s="429"/>
      <c r="L21" s="419"/>
      <c r="M21" s="269" t="s">
        <v>69</v>
      </c>
      <c r="N21" s="30">
        <v>110000</v>
      </c>
      <c r="O21" s="429"/>
      <c r="P21" s="269" t="s">
        <v>69</v>
      </c>
      <c r="Q21" s="270">
        <v>0</v>
      </c>
      <c r="R21" s="417"/>
      <c r="S21" s="271"/>
      <c r="T21" s="25">
        <v>0</v>
      </c>
      <c r="U21" s="416"/>
      <c r="V21" s="3"/>
    </row>
    <row r="22" spans="1:22" ht="15" customHeight="1">
      <c r="A22" s="420" t="s">
        <v>20</v>
      </c>
      <c r="B22" s="438" t="s">
        <v>64</v>
      </c>
      <c r="C22" s="488">
        <f>G22</f>
        <v>1100000</v>
      </c>
      <c r="D22" s="497" t="s">
        <v>4</v>
      </c>
      <c r="E22" s="45" t="s">
        <v>68</v>
      </c>
      <c r="F22" s="254">
        <f t="shared" si="0"/>
        <v>1012000</v>
      </c>
      <c r="G22" s="486">
        <f>SUM(F22:F23)</f>
        <v>1100000</v>
      </c>
      <c r="H22" s="426">
        <v>0</v>
      </c>
      <c r="I22" s="256" t="str">
        <f t="shared" si="1"/>
        <v>kredyt</v>
      </c>
      <c r="J22" s="34">
        <v>92000</v>
      </c>
      <c r="K22" s="428">
        <f>SUM(J22:J23)</f>
        <v>100000</v>
      </c>
      <c r="L22" s="418">
        <f>F23</f>
        <v>88000</v>
      </c>
      <c r="M22" s="266" t="s">
        <v>68</v>
      </c>
      <c r="N22" s="171">
        <v>920000</v>
      </c>
      <c r="O22" s="428">
        <f>SUM(N22,N23)</f>
        <v>1000000</v>
      </c>
      <c r="P22" s="266" t="s">
        <v>68</v>
      </c>
      <c r="Q22" s="171">
        <v>0</v>
      </c>
      <c r="R22" s="433">
        <v>0</v>
      </c>
      <c r="S22" s="206"/>
      <c r="T22" s="39">
        <v>0</v>
      </c>
      <c r="U22" s="415" t="s">
        <v>5</v>
      </c>
      <c r="V22" s="3"/>
    </row>
    <row r="23" spans="1:22" ht="15" customHeight="1" thickBot="1">
      <c r="A23" s="421"/>
      <c r="B23" s="440"/>
      <c r="C23" s="489"/>
      <c r="D23" s="499"/>
      <c r="E23" s="46" t="s">
        <v>69</v>
      </c>
      <c r="F23" s="260">
        <f t="shared" si="0"/>
        <v>88000</v>
      </c>
      <c r="G23" s="487"/>
      <c r="H23" s="427"/>
      <c r="I23" s="221" t="str">
        <f t="shared" si="1"/>
        <v>własne</v>
      </c>
      <c r="J23" s="30">
        <v>8000</v>
      </c>
      <c r="K23" s="429"/>
      <c r="L23" s="419"/>
      <c r="M23" s="269" t="s">
        <v>69</v>
      </c>
      <c r="N23" s="169">
        <v>80000</v>
      </c>
      <c r="O23" s="423"/>
      <c r="P23" s="269" t="s">
        <v>69</v>
      </c>
      <c r="Q23" s="169">
        <v>0</v>
      </c>
      <c r="R23" s="417"/>
      <c r="S23" s="271"/>
      <c r="T23" s="40">
        <v>0</v>
      </c>
      <c r="U23" s="416"/>
      <c r="V23" s="3"/>
    </row>
    <row r="24" spans="1:22" ht="12.75" customHeight="1">
      <c r="A24" s="420" t="s">
        <v>21</v>
      </c>
      <c r="B24" s="438" t="s">
        <v>65</v>
      </c>
      <c r="C24" s="488">
        <f>G24</f>
        <v>500000</v>
      </c>
      <c r="D24" s="497" t="s">
        <v>4</v>
      </c>
      <c r="E24" s="45" t="s">
        <v>68</v>
      </c>
      <c r="F24" s="254">
        <f t="shared" si="0"/>
        <v>432000</v>
      </c>
      <c r="G24" s="486">
        <f>SUM(F24:F25)</f>
        <v>500000</v>
      </c>
      <c r="H24" s="426">
        <v>0</v>
      </c>
      <c r="I24" s="256" t="str">
        <f t="shared" si="1"/>
        <v>kredyt</v>
      </c>
      <c r="J24" s="34">
        <v>32000</v>
      </c>
      <c r="K24" s="428">
        <f>SUM(J24:J25)</f>
        <v>35000</v>
      </c>
      <c r="L24" s="418">
        <f>F25</f>
        <v>68000</v>
      </c>
      <c r="M24" s="266" t="s">
        <v>68</v>
      </c>
      <c r="N24" s="171">
        <v>0</v>
      </c>
      <c r="O24" s="428">
        <v>0</v>
      </c>
      <c r="P24" s="266" t="s">
        <v>68</v>
      </c>
      <c r="Q24" s="171">
        <v>400000</v>
      </c>
      <c r="R24" s="433">
        <f>SUM(Q24,Q25)</f>
        <v>465000</v>
      </c>
      <c r="S24" s="206"/>
      <c r="T24" s="39">
        <v>0</v>
      </c>
      <c r="U24" s="415" t="s">
        <v>5</v>
      </c>
      <c r="V24" s="3"/>
    </row>
    <row r="25" spans="1:22" ht="15" customHeight="1" thickBot="1">
      <c r="A25" s="421"/>
      <c r="B25" s="440"/>
      <c r="C25" s="489"/>
      <c r="D25" s="499"/>
      <c r="E25" s="46" t="s">
        <v>69</v>
      </c>
      <c r="F25" s="260">
        <f t="shared" si="0"/>
        <v>68000</v>
      </c>
      <c r="G25" s="487"/>
      <c r="H25" s="427"/>
      <c r="I25" s="221" t="str">
        <f t="shared" si="1"/>
        <v>własne</v>
      </c>
      <c r="J25" s="30">
        <v>3000</v>
      </c>
      <c r="K25" s="429"/>
      <c r="L25" s="419"/>
      <c r="M25" s="269" t="s">
        <v>69</v>
      </c>
      <c r="N25" s="169">
        <v>0</v>
      </c>
      <c r="O25" s="423"/>
      <c r="P25" s="269" t="s">
        <v>69</v>
      </c>
      <c r="Q25" s="169">
        <v>65000</v>
      </c>
      <c r="R25" s="417"/>
      <c r="S25" s="271"/>
      <c r="T25" s="40">
        <v>0</v>
      </c>
      <c r="U25" s="416"/>
      <c r="V25" s="3"/>
    </row>
    <row r="26" spans="1:22" ht="18" customHeight="1">
      <c r="A26" s="420" t="s">
        <v>22</v>
      </c>
      <c r="B26" s="438" t="s">
        <v>81</v>
      </c>
      <c r="C26" s="488">
        <f>G26</f>
        <v>630000</v>
      </c>
      <c r="D26" s="497" t="s">
        <v>4</v>
      </c>
      <c r="E26" s="45" t="s">
        <v>68</v>
      </c>
      <c r="F26" s="254">
        <f>SUM(J26,N26,Q26)</f>
        <v>548000</v>
      </c>
      <c r="G26" s="486">
        <f>SUM(F26:F27)</f>
        <v>630000</v>
      </c>
      <c r="H26" s="426">
        <v>0</v>
      </c>
      <c r="I26" s="256" t="str">
        <f t="shared" si="1"/>
        <v>kredyt</v>
      </c>
      <c r="J26" s="34">
        <v>0</v>
      </c>
      <c r="K26" s="428">
        <v>0</v>
      </c>
      <c r="L26" s="418">
        <f>F27</f>
        <v>82000</v>
      </c>
      <c r="M26" s="266" t="s">
        <v>68</v>
      </c>
      <c r="N26" s="34">
        <v>28000</v>
      </c>
      <c r="O26" s="428">
        <f>SUM(N26:N27)</f>
        <v>30000</v>
      </c>
      <c r="P26" s="266" t="s">
        <v>68</v>
      </c>
      <c r="Q26" s="171">
        <v>520000</v>
      </c>
      <c r="R26" s="433">
        <f>SUM(Q26,Q27)</f>
        <v>600000</v>
      </c>
      <c r="S26" s="206"/>
      <c r="T26" s="39">
        <v>0</v>
      </c>
      <c r="U26" s="415" t="s">
        <v>5</v>
      </c>
      <c r="V26" s="3"/>
    </row>
    <row r="27" spans="1:22" ht="20.25" customHeight="1" thickBot="1">
      <c r="A27" s="421"/>
      <c r="B27" s="440"/>
      <c r="C27" s="489"/>
      <c r="D27" s="499"/>
      <c r="E27" s="46" t="s">
        <v>69</v>
      </c>
      <c r="F27" s="260">
        <f t="shared" si="0"/>
        <v>82000</v>
      </c>
      <c r="G27" s="487"/>
      <c r="H27" s="427"/>
      <c r="I27" s="221" t="str">
        <f t="shared" si="1"/>
        <v>własne</v>
      </c>
      <c r="J27" s="30">
        <v>0</v>
      </c>
      <c r="K27" s="429"/>
      <c r="L27" s="419"/>
      <c r="M27" s="269" t="s">
        <v>69</v>
      </c>
      <c r="N27" s="30">
        <v>2000</v>
      </c>
      <c r="O27" s="429"/>
      <c r="P27" s="269" t="s">
        <v>69</v>
      </c>
      <c r="Q27" s="169">
        <v>80000</v>
      </c>
      <c r="R27" s="417"/>
      <c r="S27" s="271"/>
      <c r="T27" s="40">
        <v>0</v>
      </c>
      <c r="U27" s="416"/>
      <c r="V27" s="3"/>
    </row>
    <row r="28" spans="1:22" ht="15" customHeight="1">
      <c r="A28" s="420" t="s">
        <v>23</v>
      </c>
      <c r="B28" s="438" t="s">
        <v>27</v>
      </c>
      <c r="C28" s="490">
        <v>938610.8</v>
      </c>
      <c r="D28" s="497" t="s">
        <v>4</v>
      </c>
      <c r="E28" s="45" t="s">
        <v>68</v>
      </c>
      <c r="F28" s="254">
        <f>SUM(J28,N28,Q28)</f>
        <v>270000</v>
      </c>
      <c r="G28" s="486">
        <f>SUM(F28:F30)</f>
        <v>900000</v>
      </c>
      <c r="H28" s="477">
        <v>38610.8</v>
      </c>
      <c r="I28" s="256" t="str">
        <f t="shared" si="1"/>
        <v>kredyt</v>
      </c>
      <c r="J28" s="34">
        <v>0</v>
      </c>
      <c r="K28" s="428">
        <v>0</v>
      </c>
      <c r="L28" s="418">
        <f>F30</f>
        <v>30000</v>
      </c>
      <c r="M28" s="266" t="s">
        <v>68</v>
      </c>
      <c r="N28" s="171">
        <v>0</v>
      </c>
      <c r="O28" s="428">
        <f>SUM(N28:N30)</f>
        <v>0</v>
      </c>
      <c r="P28" s="266" t="s">
        <v>68</v>
      </c>
      <c r="Q28" s="34">
        <v>270000</v>
      </c>
      <c r="R28" s="433">
        <f>SUM(Q28:Q30)</f>
        <v>900000</v>
      </c>
      <c r="S28" s="206"/>
      <c r="T28" s="39">
        <v>0</v>
      </c>
      <c r="U28" s="415" t="s">
        <v>5</v>
      </c>
      <c r="V28" s="3"/>
    </row>
    <row r="29" spans="1:22" ht="15" customHeight="1">
      <c r="A29" s="495"/>
      <c r="B29" s="439"/>
      <c r="C29" s="491"/>
      <c r="D29" s="498"/>
      <c r="E29" s="5" t="s">
        <v>63</v>
      </c>
      <c r="F29" s="49">
        <f t="shared" si="0"/>
        <v>600000</v>
      </c>
      <c r="G29" s="496"/>
      <c r="H29" s="478"/>
      <c r="I29" s="51" t="str">
        <f t="shared" si="1"/>
        <v>pożyczka</v>
      </c>
      <c r="J29" s="28">
        <v>0</v>
      </c>
      <c r="K29" s="480"/>
      <c r="L29" s="424"/>
      <c r="M29" s="31" t="s">
        <v>63</v>
      </c>
      <c r="N29" s="16">
        <v>0</v>
      </c>
      <c r="O29" s="422"/>
      <c r="P29" s="31" t="s">
        <v>63</v>
      </c>
      <c r="Q29" s="28">
        <v>600000</v>
      </c>
      <c r="R29" s="483"/>
      <c r="S29" s="18"/>
      <c r="T29" s="37">
        <v>0</v>
      </c>
      <c r="U29" s="481"/>
      <c r="V29" s="3"/>
    </row>
    <row r="30" spans="1:22" ht="15" customHeight="1" thickBot="1">
      <c r="A30" s="421"/>
      <c r="B30" s="440"/>
      <c r="C30" s="492"/>
      <c r="D30" s="499"/>
      <c r="E30" s="46" t="s">
        <v>69</v>
      </c>
      <c r="F30" s="260">
        <f t="shared" si="0"/>
        <v>30000</v>
      </c>
      <c r="G30" s="487"/>
      <c r="H30" s="479"/>
      <c r="I30" s="221" t="str">
        <f t="shared" si="1"/>
        <v>własne</v>
      </c>
      <c r="J30" s="30">
        <v>0</v>
      </c>
      <c r="K30" s="429"/>
      <c r="L30" s="419"/>
      <c r="M30" s="269" t="s">
        <v>69</v>
      </c>
      <c r="N30" s="169">
        <v>0</v>
      </c>
      <c r="O30" s="423"/>
      <c r="P30" s="269" t="s">
        <v>69</v>
      </c>
      <c r="Q30" s="30">
        <v>30000</v>
      </c>
      <c r="R30" s="434"/>
      <c r="S30" s="207"/>
      <c r="T30" s="40">
        <v>0</v>
      </c>
      <c r="U30" s="416"/>
      <c r="V30" s="3"/>
    </row>
    <row r="31" spans="1:22" ht="15" customHeight="1">
      <c r="A31" s="420" t="s">
        <v>24</v>
      </c>
      <c r="B31" s="438" t="s">
        <v>114</v>
      </c>
      <c r="C31" s="488">
        <v>118068</v>
      </c>
      <c r="D31" s="497" t="s">
        <v>4</v>
      </c>
      <c r="E31" s="45" t="s">
        <v>68</v>
      </c>
      <c r="F31" s="254">
        <f t="shared" si="0"/>
        <v>16000</v>
      </c>
      <c r="G31" s="486">
        <f>SUM(F31:F33)</f>
        <v>100000</v>
      </c>
      <c r="H31" s="477">
        <v>18068</v>
      </c>
      <c r="I31" s="256" t="str">
        <f>E31</f>
        <v>kredyt</v>
      </c>
      <c r="J31" s="34">
        <v>0</v>
      </c>
      <c r="K31" s="428">
        <v>0</v>
      </c>
      <c r="L31" s="418">
        <f>F33</f>
        <v>4000</v>
      </c>
      <c r="M31" s="266" t="s">
        <v>68</v>
      </c>
      <c r="N31" s="171">
        <v>0</v>
      </c>
      <c r="O31" s="428">
        <f>SUM(N31:N33)</f>
        <v>0</v>
      </c>
      <c r="P31" s="266" t="s">
        <v>68</v>
      </c>
      <c r="Q31" s="34">
        <v>16000</v>
      </c>
      <c r="R31" s="433">
        <f>SUM(Q31:Q33)</f>
        <v>100000</v>
      </c>
      <c r="S31" s="206"/>
      <c r="T31" s="39">
        <v>0</v>
      </c>
      <c r="U31" s="415" t="s">
        <v>5</v>
      </c>
      <c r="V31" s="3"/>
    </row>
    <row r="32" spans="1:22" ht="15" customHeight="1">
      <c r="A32" s="495"/>
      <c r="B32" s="439"/>
      <c r="C32" s="500"/>
      <c r="D32" s="498"/>
      <c r="E32" s="5" t="s">
        <v>63</v>
      </c>
      <c r="F32" s="49">
        <f t="shared" si="0"/>
        <v>80000</v>
      </c>
      <c r="G32" s="496"/>
      <c r="H32" s="478"/>
      <c r="I32" s="51" t="str">
        <f t="shared" si="1"/>
        <v>pożyczka</v>
      </c>
      <c r="J32" s="28">
        <v>0</v>
      </c>
      <c r="K32" s="480"/>
      <c r="L32" s="424"/>
      <c r="M32" s="31" t="s">
        <v>63</v>
      </c>
      <c r="N32" s="16">
        <v>0</v>
      </c>
      <c r="O32" s="422"/>
      <c r="P32" s="31" t="s">
        <v>63</v>
      </c>
      <c r="Q32" s="28">
        <v>80000</v>
      </c>
      <c r="R32" s="483"/>
      <c r="S32" s="18"/>
      <c r="T32" s="37">
        <v>0</v>
      </c>
      <c r="U32" s="481"/>
      <c r="V32" s="3"/>
    </row>
    <row r="33" spans="1:22" ht="14.25" customHeight="1" thickBot="1">
      <c r="A33" s="421"/>
      <c r="B33" s="440"/>
      <c r="C33" s="489"/>
      <c r="D33" s="499"/>
      <c r="E33" s="46" t="s">
        <v>69</v>
      </c>
      <c r="F33" s="218">
        <f t="shared" si="0"/>
        <v>4000</v>
      </c>
      <c r="G33" s="487"/>
      <c r="H33" s="479"/>
      <c r="I33" s="221" t="str">
        <f t="shared" si="1"/>
        <v>własne</v>
      </c>
      <c r="J33" s="30">
        <v>0</v>
      </c>
      <c r="K33" s="429"/>
      <c r="L33" s="419"/>
      <c r="M33" s="269" t="s">
        <v>69</v>
      </c>
      <c r="N33" s="169">
        <v>0</v>
      </c>
      <c r="O33" s="423"/>
      <c r="P33" s="269" t="s">
        <v>69</v>
      </c>
      <c r="Q33" s="30">
        <v>4000</v>
      </c>
      <c r="R33" s="434"/>
      <c r="S33" s="207"/>
      <c r="T33" s="40">
        <v>0</v>
      </c>
      <c r="U33" s="416"/>
      <c r="V33" s="3"/>
    </row>
    <row r="34" spans="1:22" s="10" customFormat="1" ht="37.5" customHeight="1" thickBot="1">
      <c r="A34" s="162" t="s">
        <v>26</v>
      </c>
      <c r="B34" s="163" t="s">
        <v>1</v>
      </c>
      <c r="C34" s="161" t="s">
        <v>0</v>
      </c>
      <c r="D34" s="430" t="s">
        <v>2</v>
      </c>
      <c r="E34" s="431"/>
      <c r="F34" s="13"/>
      <c r="G34" s="13" t="s">
        <v>0</v>
      </c>
      <c r="H34" s="161" t="s">
        <v>80</v>
      </c>
      <c r="I34" s="36" t="s">
        <v>76</v>
      </c>
      <c r="J34" s="159" t="s">
        <v>77</v>
      </c>
      <c r="K34" s="154" t="s">
        <v>121</v>
      </c>
      <c r="L34" s="36" t="s">
        <v>67</v>
      </c>
      <c r="M34" s="432" t="s">
        <v>77</v>
      </c>
      <c r="N34" s="432"/>
      <c r="O34" s="154" t="s">
        <v>120</v>
      </c>
      <c r="P34" s="432" t="s">
        <v>77</v>
      </c>
      <c r="Q34" s="432"/>
      <c r="R34" s="155" t="s">
        <v>122</v>
      </c>
      <c r="S34" s="134" t="s">
        <v>77</v>
      </c>
      <c r="T34" s="160" t="s">
        <v>124</v>
      </c>
      <c r="U34" s="164" t="s">
        <v>123</v>
      </c>
      <c r="V34" s="2"/>
    </row>
    <row r="35" spans="1:22" ht="15" customHeight="1">
      <c r="A35" s="420" t="s">
        <v>25</v>
      </c>
      <c r="B35" s="438" t="s">
        <v>83</v>
      </c>
      <c r="C35" s="488">
        <f>G35</f>
        <v>50000</v>
      </c>
      <c r="D35" s="493" t="s">
        <v>4</v>
      </c>
      <c r="E35" s="45" t="s">
        <v>68</v>
      </c>
      <c r="F35" s="254">
        <f t="shared" si="0"/>
        <v>45900</v>
      </c>
      <c r="G35" s="486">
        <f>SUM(F35:F36)</f>
        <v>50000</v>
      </c>
      <c r="H35" s="426">
        <v>0</v>
      </c>
      <c r="I35" s="256" t="str">
        <f t="shared" si="1"/>
        <v>kredyt</v>
      </c>
      <c r="J35" s="34">
        <v>0</v>
      </c>
      <c r="K35" s="428">
        <v>0</v>
      </c>
      <c r="L35" s="418">
        <f>F36</f>
        <v>4100</v>
      </c>
      <c r="M35" s="266" t="s">
        <v>68</v>
      </c>
      <c r="N35" s="171">
        <v>0</v>
      </c>
      <c r="O35" s="428">
        <f>SUM(N35:N36)</f>
        <v>0</v>
      </c>
      <c r="P35" s="266" t="s">
        <v>68</v>
      </c>
      <c r="Q35" s="34">
        <v>45900</v>
      </c>
      <c r="R35" s="433">
        <f>SUM(Q35:Q36)</f>
        <v>50000</v>
      </c>
      <c r="S35" s="206"/>
      <c r="T35" s="39">
        <v>0</v>
      </c>
      <c r="U35" s="415" t="s">
        <v>5</v>
      </c>
      <c r="V35" s="3"/>
    </row>
    <row r="36" spans="1:22" ht="15" customHeight="1" thickBot="1">
      <c r="A36" s="421"/>
      <c r="B36" s="440"/>
      <c r="C36" s="489"/>
      <c r="D36" s="494"/>
      <c r="E36" s="46" t="s">
        <v>69</v>
      </c>
      <c r="F36" s="260">
        <f t="shared" si="0"/>
        <v>4100</v>
      </c>
      <c r="G36" s="487"/>
      <c r="H36" s="427"/>
      <c r="I36" s="221" t="str">
        <f t="shared" si="1"/>
        <v>własne</v>
      </c>
      <c r="J36" s="30">
        <v>0</v>
      </c>
      <c r="K36" s="429"/>
      <c r="L36" s="419"/>
      <c r="M36" s="269" t="s">
        <v>69</v>
      </c>
      <c r="N36" s="169">
        <v>0</v>
      </c>
      <c r="O36" s="423"/>
      <c r="P36" s="269" t="s">
        <v>69</v>
      </c>
      <c r="Q36" s="30">
        <v>4100</v>
      </c>
      <c r="R36" s="434"/>
      <c r="S36" s="207"/>
      <c r="T36" s="40">
        <v>0</v>
      </c>
      <c r="U36" s="416"/>
      <c r="V36" s="3"/>
    </row>
    <row r="37" spans="1:22" s="11" customFormat="1" ht="15" customHeight="1">
      <c r="A37" s="451" t="s">
        <v>28</v>
      </c>
      <c r="B37" s="438" t="s">
        <v>82</v>
      </c>
      <c r="C37" s="488">
        <f>G37</f>
        <v>2065000</v>
      </c>
      <c r="D37" s="493" t="s">
        <v>4</v>
      </c>
      <c r="E37" s="45" t="s">
        <v>68</v>
      </c>
      <c r="F37" s="254">
        <f>SUM(J37,N37,Q37)</f>
        <v>1969150</v>
      </c>
      <c r="G37" s="486">
        <f>SUM(F37:F38)</f>
        <v>2065000</v>
      </c>
      <c r="H37" s="426">
        <v>0</v>
      </c>
      <c r="I37" s="256" t="str">
        <f t="shared" si="1"/>
        <v>kredyt</v>
      </c>
      <c r="J37" s="34">
        <v>969150</v>
      </c>
      <c r="K37" s="428">
        <f>SUM(J37,J38)</f>
        <v>1065000</v>
      </c>
      <c r="L37" s="418">
        <f>F38</f>
        <v>95850</v>
      </c>
      <c r="M37" s="266" t="s">
        <v>68</v>
      </c>
      <c r="N37" s="171">
        <v>1000000</v>
      </c>
      <c r="O37" s="428">
        <f>SUM(N37:N38)</f>
        <v>1000000</v>
      </c>
      <c r="P37" s="266" t="s">
        <v>68</v>
      </c>
      <c r="Q37" s="171">
        <v>0</v>
      </c>
      <c r="R37" s="433">
        <f>SUM(Q37:Q38)</f>
        <v>0</v>
      </c>
      <c r="S37" s="206"/>
      <c r="T37" s="39">
        <v>0</v>
      </c>
      <c r="U37" s="415" t="s">
        <v>5</v>
      </c>
      <c r="V37" s="3"/>
    </row>
    <row r="38" spans="1:22" s="11" customFormat="1" ht="15" customHeight="1" thickBot="1">
      <c r="A38" s="453"/>
      <c r="B38" s="440"/>
      <c r="C38" s="489"/>
      <c r="D38" s="494"/>
      <c r="E38" s="276" t="s">
        <v>69</v>
      </c>
      <c r="F38" s="260">
        <f t="shared" si="0"/>
        <v>95850</v>
      </c>
      <c r="G38" s="487"/>
      <c r="H38" s="427"/>
      <c r="I38" s="221" t="str">
        <f t="shared" si="1"/>
        <v>własne</v>
      </c>
      <c r="J38" s="30">
        <v>95850</v>
      </c>
      <c r="K38" s="429"/>
      <c r="L38" s="419"/>
      <c r="M38" s="223" t="s">
        <v>69</v>
      </c>
      <c r="N38" s="169">
        <v>0</v>
      </c>
      <c r="O38" s="429"/>
      <c r="P38" s="223" t="s">
        <v>69</v>
      </c>
      <c r="Q38" s="169">
        <v>0</v>
      </c>
      <c r="R38" s="417"/>
      <c r="S38" s="271"/>
      <c r="T38" s="40">
        <v>0</v>
      </c>
      <c r="U38" s="416"/>
      <c r="V38" s="3"/>
    </row>
    <row r="39" spans="1:22" ht="39" customHeight="1" thickBot="1">
      <c r="A39" s="277" t="s">
        <v>29</v>
      </c>
      <c r="B39" s="278" t="s">
        <v>79</v>
      </c>
      <c r="C39" s="279">
        <f>G39</f>
        <v>80000</v>
      </c>
      <c r="D39" s="280" t="s">
        <v>5</v>
      </c>
      <c r="E39" s="281" t="s">
        <v>69</v>
      </c>
      <c r="F39" s="282">
        <f t="shared" si="0"/>
        <v>80000</v>
      </c>
      <c r="G39" s="283">
        <v>80000</v>
      </c>
      <c r="H39" s="284">
        <v>0</v>
      </c>
      <c r="I39" s="285" t="str">
        <f t="shared" si="1"/>
        <v>własne</v>
      </c>
      <c r="J39" s="286">
        <f>+K39</f>
        <v>80000</v>
      </c>
      <c r="K39" s="287">
        <v>80000</v>
      </c>
      <c r="L39" s="288"/>
      <c r="M39" s="289" t="s">
        <v>69</v>
      </c>
      <c r="N39" s="290">
        <v>0</v>
      </c>
      <c r="O39" s="287">
        <f>SUM(N39)</f>
        <v>0</v>
      </c>
      <c r="P39" s="289" t="s">
        <v>69</v>
      </c>
      <c r="Q39" s="286">
        <v>0</v>
      </c>
      <c r="R39" s="291">
        <f>SUM(Q39)</f>
        <v>0</v>
      </c>
      <c r="S39" s="288"/>
      <c r="T39" s="292">
        <v>0</v>
      </c>
      <c r="U39" s="293" t="s">
        <v>5</v>
      </c>
      <c r="V39" s="3"/>
    </row>
    <row r="40" spans="1:22" ht="18.75" customHeight="1">
      <c r="A40" s="420" t="s">
        <v>31</v>
      </c>
      <c r="B40" s="438" t="s">
        <v>78</v>
      </c>
      <c r="C40" s="488">
        <f>SUM(J40:J41)</f>
        <v>147000</v>
      </c>
      <c r="D40" s="575" t="s">
        <v>5</v>
      </c>
      <c r="E40" s="261" t="s">
        <v>69</v>
      </c>
      <c r="F40" s="254">
        <f t="shared" si="0"/>
        <v>95550</v>
      </c>
      <c r="G40" s="294">
        <v>140000</v>
      </c>
      <c r="H40" s="426">
        <v>0</v>
      </c>
      <c r="I40" s="256" t="str">
        <f>E40</f>
        <v>własne</v>
      </c>
      <c r="J40" s="34">
        <v>95550</v>
      </c>
      <c r="K40" s="428">
        <v>147000</v>
      </c>
      <c r="L40" s="295"/>
      <c r="M40" s="266" t="s">
        <v>69</v>
      </c>
      <c r="N40" s="171">
        <v>0</v>
      </c>
      <c r="O40" s="35">
        <f>SUM(N40)</f>
        <v>0</v>
      </c>
      <c r="P40" s="266" t="s">
        <v>69</v>
      </c>
      <c r="Q40" s="296">
        <v>0</v>
      </c>
      <c r="R40" s="295">
        <f>SUM(Q40)</f>
        <v>0</v>
      </c>
      <c r="S40" s="295"/>
      <c r="T40" s="39">
        <v>0</v>
      </c>
      <c r="U40" s="415" t="s">
        <v>5</v>
      </c>
      <c r="V40" s="3"/>
    </row>
    <row r="41" spans="1:22" ht="29.25" customHeight="1" thickBot="1">
      <c r="A41" s="421"/>
      <c r="B41" s="440"/>
      <c r="C41" s="489"/>
      <c r="D41" s="576"/>
      <c r="E41" s="276" t="s">
        <v>130</v>
      </c>
      <c r="F41" s="260"/>
      <c r="G41" s="219"/>
      <c r="H41" s="427"/>
      <c r="I41" s="221" t="str">
        <f>E41</f>
        <v>dotacja MI</v>
      </c>
      <c r="J41" s="30">
        <f>51450</f>
        <v>51450</v>
      </c>
      <c r="K41" s="429"/>
      <c r="L41" s="222"/>
      <c r="M41" s="223"/>
      <c r="N41" s="169">
        <f>O41</f>
        <v>0</v>
      </c>
      <c r="O41" s="33">
        <v>0</v>
      </c>
      <c r="P41" s="223"/>
      <c r="Q41" s="297">
        <f>R41</f>
        <v>0</v>
      </c>
      <c r="R41" s="222">
        <v>0</v>
      </c>
      <c r="S41" s="222"/>
      <c r="T41" s="40">
        <v>0</v>
      </c>
      <c r="U41" s="416"/>
      <c r="V41" s="3"/>
    </row>
    <row r="42" spans="1:22" ht="38.25" customHeight="1" thickBot="1">
      <c r="A42" s="277" t="s">
        <v>34</v>
      </c>
      <c r="B42" s="278" t="s">
        <v>125</v>
      </c>
      <c r="C42" s="279">
        <v>3640000</v>
      </c>
      <c r="D42" s="280" t="s">
        <v>5</v>
      </c>
      <c r="E42" s="281" t="s">
        <v>131</v>
      </c>
      <c r="F42" s="282">
        <f t="shared" si="0"/>
        <v>920000</v>
      </c>
      <c r="G42" s="283">
        <v>240000</v>
      </c>
      <c r="H42" s="284">
        <v>0</v>
      </c>
      <c r="I42" s="285" t="str">
        <f t="shared" si="1"/>
        <v>włanse</v>
      </c>
      <c r="J42" s="286">
        <v>240000</v>
      </c>
      <c r="K42" s="287">
        <f>SUM(J42)</f>
        <v>240000</v>
      </c>
      <c r="L42" s="288"/>
      <c r="M42" s="289" t="s">
        <v>69</v>
      </c>
      <c r="N42" s="290">
        <v>340000</v>
      </c>
      <c r="O42" s="287">
        <f>SUM(N42)</f>
        <v>340000</v>
      </c>
      <c r="P42" s="289" t="s">
        <v>69</v>
      </c>
      <c r="Q42" s="298">
        <v>340000</v>
      </c>
      <c r="R42" s="288">
        <f>SUM(Q42)</f>
        <v>340000</v>
      </c>
      <c r="S42" s="288"/>
      <c r="T42" s="292">
        <v>2720000</v>
      </c>
      <c r="U42" s="293" t="s">
        <v>5</v>
      </c>
      <c r="V42" s="3"/>
    </row>
    <row r="43" spans="1:22" s="11" customFormat="1" ht="14.25" customHeight="1">
      <c r="A43" s="451" t="s">
        <v>35</v>
      </c>
      <c r="B43" s="438" t="s">
        <v>90</v>
      </c>
      <c r="C43" s="488">
        <v>30033000</v>
      </c>
      <c r="D43" s="579" t="s">
        <v>4</v>
      </c>
      <c r="E43" s="261" t="s">
        <v>68</v>
      </c>
      <c r="F43" s="254">
        <f>SUM(H43,K43,O43,R43)</f>
        <v>5000000</v>
      </c>
      <c r="G43" s="294"/>
      <c r="H43" s="39">
        <v>0</v>
      </c>
      <c r="I43" s="256"/>
      <c r="J43" s="34">
        <v>0</v>
      </c>
      <c r="K43" s="428">
        <f>SUM(J43,J44)</f>
        <v>0</v>
      </c>
      <c r="L43" s="295"/>
      <c r="M43" s="266"/>
      <c r="N43" s="171">
        <v>960000</v>
      </c>
      <c r="O43" s="428">
        <f>SUM(N43:N44)</f>
        <v>1000000</v>
      </c>
      <c r="P43" s="266"/>
      <c r="Q43" s="296">
        <v>3800000</v>
      </c>
      <c r="R43" s="433">
        <f>SUM(Q43:Q44)</f>
        <v>4000000</v>
      </c>
      <c r="S43" s="206"/>
      <c r="T43" s="39">
        <v>20000000</v>
      </c>
      <c r="U43" s="415" t="s">
        <v>5</v>
      </c>
      <c r="V43" s="3"/>
    </row>
    <row r="44" spans="1:22" s="11" customFormat="1" ht="15.75" customHeight="1" thickBot="1">
      <c r="A44" s="453"/>
      <c r="B44" s="440"/>
      <c r="C44" s="489"/>
      <c r="D44" s="580"/>
      <c r="E44" s="276" t="s">
        <v>69</v>
      </c>
      <c r="F44" s="260">
        <f>SUM(H44,K44,O44,R44)</f>
        <v>33000</v>
      </c>
      <c r="G44" s="219"/>
      <c r="H44" s="40">
        <v>33000</v>
      </c>
      <c r="I44" s="221"/>
      <c r="J44" s="30">
        <v>0</v>
      </c>
      <c r="K44" s="429"/>
      <c r="L44" s="222"/>
      <c r="M44" s="223"/>
      <c r="N44" s="169">
        <v>40000</v>
      </c>
      <c r="O44" s="429"/>
      <c r="P44" s="223"/>
      <c r="Q44" s="297">
        <v>200000</v>
      </c>
      <c r="R44" s="434"/>
      <c r="S44" s="207"/>
      <c r="T44" s="40">
        <v>5000000</v>
      </c>
      <c r="U44" s="416"/>
      <c r="V44" s="3"/>
    </row>
    <row r="45" spans="1:22" s="11" customFormat="1" ht="52.5" customHeight="1" thickBot="1">
      <c r="A45" s="299" t="s">
        <v>36</v>
      </c>
      <c r="B45" s="278" t="s">
        <v>91</v>
      </c>
      <c r="C45" s="279">
        <v>3100000</v>
      </c>
      <c r="D45" s="300" t="s">
        <v>4</v>
      </c>
      <c r="E45" s="281" t="s">
        <v>69</v>
      </c>
      <c r="F45" s="282">
        <f>SUM(K45,O45,R45)</f>
        <v>400000</v>
      </c>
      <c r="G45" s="283"/>
      <c r="H45" s="292">
        <v>0</v>
      </c>
      <c r="I45" s="285"/>
      <c r="J45" s="286">
        <v>0</v>
      </c>
      <c r="K45" s="287">
        <f>SUM(J45)</f>
        <v>0</v>
      </c>
      <c r="L45" s="287">
        <f>SUM(K45)</f>
        <v>0</v>
      </c>
      <c r="M45" s="287">
        <f>SUM(L45)</f>
        <v>0</v>
      </c>
      <c r="N45" s="286">
        <v>200000</v>
      </c>
      <c r="O45" s="287">
        <f>SUM(N45)</f>
        <v>200000</v>
      </c>
      <c r="P45" s="287">
        <f>SUM(O45)</f>
        <v>200000</v>
      </c>
      <c r="Q45" s="286">
        <v>200000</v>
      </c>
      <c r="R45" s="291">
        <f>SUM(Q45)</f>
        <v>200000</v>
      </c>
      <c r="S45" s="288"/>
      <c r="T45" s="292">
        <v>2700000</v>
      </c>
      <c r="U45" s="293" t="s">
        <v>9</v>
      </c>
      <c r="V45" s="3"/>
    </row>
    <row r="46" spans="1:22" ht="25.5" customHeight="1" thickBot="1">
      <c r="A46" s="277" t="s">
        <v>37</v>
      </c>
      <c r="B46" s="278" t="s">
        <v>98</v>
      </c>
      <c r="C46" s="279">
        <v>260000</v>
      </c>
      <c r="D46" s="280" t="s">
        <v>4</v>
      </c>
      <c r="E46" s="281" t="s">
        <v>69</v>
      </c>
      <c r="F46" s="282">
        <f>SUM(J46,N46,Q46)</f>
        <v>260000</v>
      </c>
      <c r="G46" s="283">
        <v>180000</v>
      </c>
      <c r="H46" s="284">
        <v>0</v>
      </c>
      <c r="I46" s="285" t="str">
        <f t="shared" si="1"/>
        <v>własne</v>
      </c>
      <c r="J46" s="286">
        <v>100000</v>
      </c>
      <c r="K46" s="287">
        <f>SUM(J46)</f>
        <v>100000</v>
      </c>
      <c r="L46" s="288"/>
      <c r="M46" s="289" t="s">
        <v>69</v>
      </c>
      <c r="N46" s="290">
        <v>80000</v>
      </c>
      <c r="O46" s="287">
        <f>SUM(N46)</f>
        <v>80000</v>
      </c>
      <c r="P46" s="289" t="s">
        <v>69</v>
      </c>
      <c r="Q46" s="298">
        <v>80000</v>
      </c>
      <c r="R46" s="288">
        <f>SUM(Q46)</f>
        <v>80000</v>
      </c>
      <c r="S46" s="288"/>
      <c r="T46" s="292">
        <v>0</v>
      </c>
      <c r="U46" s="293" t="s">
        <v>30</v>
      </c>
      <c r="V46" s="3"/>
    </row>
    <row r="47" spans="1:22" ht="27" customHeight="1" thickBot="1">
      <c r="A47" s="277" t="s">
        <v>38</v>
      </c>
      <c r="B47" s="278" t="s">
        <v>32</v>
      </c>
      <c r="C47" s="279">
        <f>G47</f>
        <v>50000</v>
      </c>
      <c r="D47" s="280" t="s">
        <v>4</v>
      </c>
      <c r="E47" s="301" t="s">
        <v>69</v>
      </c>
      <c r="F47" s="282">
        <f t="shared" si="0"/>
        <v>50000</v>
      </c>
      <c r="G47" s="283">
        <v>50000</v>
      </c>
      <c r="H47" s="284">
        <v>0</v>
      </c>
      <c r="I47" s="285" t="str">
        <f t="shared" si="1"/>
        <v>własne</v>
      </c>
      <c r="J47" s="286">
        <v>0</v>
      </c>
      <c r="K47" s="287">
        <f>SUM(J47)</f>
        <v>0</v>
      </c>
      <c r="L47" s="288"/>
      <c r="M47" s="289" t="s">
        <v>69</v>
      </c>
      <c r="N47" s="290">
        <v>50000</v>
      </c>
      <c r="O47" s="287">
        <f>SUM(N47)</f>
        <v>50000</v>
      </c>
      <c r="P47" s="289" t="s">
        <v>69</v>
      </c>
      <c r="Q47" s="298">
        <v>0</v>
      </c>
      <c r="R47" s="288">
        <f>SUM(Q47)</f>
        <v>0</v>
      </c>
      <c r="S47" s="288"/>
      <c r="T47" s="292">
        <v>0</v>
      </c>
      <c r="U47" s="293" t="s">
        <v>30</v>
      </c>
      <c r="V47" s="3"/>
    </row>
    <row r="48" spans="1:22" s="11" customFormat="1" ht="15" customHeight="1">
      <c r="A48" s="451" t="s">
        <v>40</v>
      </c>
      <c r="B48" s="438" t="s">
        <v>97</v>
      </c>
      <c r="C48" s="441">
        <f>SUM(H52,H51,H50,H49,K48)</f>
        <v>4442087</v>
      </c>
      <c r="D48" s="444" t="s">
        <v>11</v>
      </c>
      <c r="E48" s="445"/>
      <c r="F48" s="254">
        <f>SUM(F49:F52)</f>
        <v>4442087</v>
      </c>
      <c r="G48" s="469">
        <f>SUM(H48:K48)</f>
        <v>8782087</v>
      </c>
      <c r="H48" s="166">
        <f>SUM(H49:H52)</f>
        <v>102087</v>
      </c>
      <c r="I48" s="256"/>
      <c r="J48" s="86">
        <f>SUM(J49:J52)</f>
        <v>4340000</v>
      </c>
      <c r="K48" s="472">
        <f>SUM(J49:J52)</f>
        <v>4340000</v>
      </c>
      <c r="L48" s="475">
        <f>F49</f>
        <v>272087</v>
      </c>
      <c r="M48" s="302"/>
      <c r="N48" s="165">
        <v>0</v>
      </c>
      <c r="O48" s="448">
        <f>SUM(N48,N52)</f>
        <v>0</v>
      </c>
      <c r="P48" s="303"/>
      <c r="Q48" s="304">
        <v>0</v>
      </c>
      <c r="R48" s="454">
        <v>0</v>
      </c>
      <c r="S48" s="256"/>
      <c r="T48" s="305">
        <v>0</v>
      </c>
      <c r="U48" s="457" t="s">
        <v>72</v>
      </c>
      <c r="V48" s="146"/>
    </row>
    <row r="49" spans="1:22" s="11" customFormat="1" ht="15" customHeight="1">
      <c r="A49" s="452"/>
      <c r="B49" s="439"/>
      <c r="C49" s="442"/>
      <c r="D49" s="460" t="s">
        <v>4</v>
      </c>
      <c r="E49" s="6" t="s">
        <v>69</v>
      </c>
      <c r="F49" s="49">
        <f>SUM(H49,J49,N49,Q49)</f>
        <v>272087</v>
      </c>
      <c r="G49" s="470"/>
      <c r="H49" s="50">
        <v>42087</v>
      </c>
      <c r="I49" s="51" t="str">
        <f t="shared" si="1"/>
        <v>własne</v>
      </c>
      <c r="J49" s="52">
        <v>230000</v>
      </c>
      <c r="K49" s="473"/>
      <c r="L49" s="446"/>
      <c r="M49" s="32" t="s">
        <v>69</v>
      </c>
      <c r="N49" s="55">
        <v>0</v>
      </c>
      <c r="O49" s="449"/>
      <c r="P49" s="32" t="s">
        <v>69</v>
      </c>
      <c r="Q49" s="170">
        <v>0</v>
      </c>
      <c r="R49" s="455"/>
      <c r="S49" s="71"/>
      <c r="T49" s="79">
        <v>0</v>
      </c>
      <c r="U49" s="458"/>
      <c r="V49" s="146"/>
    </row>
    <row r="50" spans="1:22" s="11" customFormat="1" ht="15" customHeight="1">
      <c r="A50" s="452"/>
      <c r="B50" s="439"/>
      <c r="C50" s="442"/>
      <c r="D50" s="460"/>
      <c r="E50" s="75" t="s">
        <v>68</v>
      </c>
      <c r="F50" s="49">
        <f>SUM(H50,J50,N50,Q50)</f>
        <v>3230080</v>
      </c>
      <c r="G50" s="470"/>
      <c r="H50" s="50">
        <v>0</v>
      </c>
      <c r="I50" s="51" t="str">
        <f t="shared" si="1"/>
        <v>kredyt</v>
      </c>
      <c r="J50" s="52">
        <v>3230080</v>
      </c>
      <c r="K50" s="473"/>
      <c r="L50" s="446"/>
      <c r="M50" s="72" t="s">
        <v>68</v>
      </c>
      <c r="N50" s="55">
        <v>0</v>
      </c>
      <c r="O50" s="449"/>
      <c r="P50" s="72" t="s">
        <v>68</v>
      </c>
      <c r="Q50" s="170">
        <v>0</v>
      </c>
      <c r="R50" s="455"/>
      <c r="S50" s="71"/>
      <c r="T50" s="79">
        <v>0</v>
      </c>
      <c r="U50" s="458"/>
      <c r="V50" s="146"/>
    </row>
    <row r="51" spans="1:22" s="11" customFormat="1" ht="15" customHeight="1">
      <c r="A51" s="452"/>
      <c r="B51" s="439"/>
      <c r="C51" s="442"/>
      <c r="D51" s="460"/>
      <c r="E51" s="75" t="s">
        <v>63</v>
      </c>
      <c r="F51" s="49">
        <f>SUM(H51,J51,N51,Q51)</f>
        <v>799920</v>
      </c>
      <c r="G51" s="470"/>
      <c r="H51" s="50">
        <v>60000</v>
      </c>
      <c r="I51" s="51" t="str">
        <f t="shared" si="1"/>
        <v>pożyczka</v>
      </c>
      <c r="J51" s="52">
        <v>739920</v>
      </c>
      <c r="K51" s="473"/>
      <c r="L51" s="446"/>
      <c r="M51" s="76" t="s">
        <v>63</v>
      </c>
      <c r="N51" s="55">
        <v>0</v>
      </c>
      <c r="O51" s="449"/>
      <c r="P51" s="76" t="s">
        <v>63</v>
      </c>
      <c r="Q51" s="170">
        <v>0</v>
      </c>
      <c r="R51" s="455"/>
      <c r="S51" s="71"/>
      <c r="T51" s="79">
        <v>0</v>
      </c>
      <c r="U51" s="458"/>
      <c r="V51" s="146"/>
    </row>
    <row r="52" spans="1:22" s="11" customFormat="1" ht="15" customHeight="1" thickBot="1">
      <c r="A52" s="453"/>
      <c r="B52" s="440"/>
      <c r="C52" s="443"/>
      <c r="D52" s="306" t="s">
        <v>70</v>
      </c>
      <c r="E52" s="307"/>
      <c r="F52" s="260">
        <f>SUM(H52,J52,N52,Q52)</f>
        <v>140000</v>
      </c>
      <c r="G52" s="471"/>
      <c r="H52" s="264">
        <v>0</v>
      </c>
      <c r="I52" s="221">
        <f t="shared" si="1"/>
        <v>0</v>
      </c>
      <c r="J52" s="89">
        <v>140000</v>
      </c>
      <c r="K52" s="474"/>
      <c r="L52" s="447"/>
      <c r="M52" s="308" t="s">
        <v>71</v>
      </c>
      <c r="N52" s="56">
        <v>0</v>
      </c>
      <c r="O52" s="450"/>
      <c r="P52" s="308" t="s">
        <v>71</v>
      </c>
      <c r="Q52" s="121">
        <v>0</v>
      </c>
      <c r="R52" s="456"/>
      <c r="S52" s="309"/>
      <c r="T52" s="310">
        <v>0</v>
      </c>
      <c r="U52" s="459"/>
      <c r="V52" s="146"/>
    </row>
    <row r="53" spans="1:22" s="44" customFormat="1" ht="30.75" customHeight="1">
      <c r="A53" s="451" t="s">
        <v>41</v>
      </c>
      <c r="B53" s="438" t="s">
        <v>99</v>
      </c>
      <c r="C53" s="488">
        <v>8979021</v>
      </c>
      <c r="D53" s="192" t="s">
        <v>9</v>
      </c>
      <c r="E53" s="45"/>
      <c r="F53" s="254">
        <v>8400000</v>
      </c>
      <c r="G53" s="294">
        <v>8400000</v>
      </c>
      <c r="H53" s="311">
        <v>579021</v>
      </c>
      <c r="I53" s="256">
        <f t="shared" si="1"/>
        <v>0</v>
      </c>
      <c r="J53" s="34">
        <v>600000</v>
      </c>
      <c r="K53" s="35">
        <f>SUM(J53)</f>
        <v>600000</v>
      </c>
      <c r="L53" s="295"/>
      <c r="M53" s="266" t="s">
        <v>69</v>
      </c>
      <c r="N53" s="171">
        <v>700000</v>
      </c>
      <c r="O53" s="35">
        <f>SUM(N53)</f>
        <v>700000</v>
      </c>
      <c r="P53" s="266" t="s">
        <v>69</v>
      </c>
      <c r="Q53" s="171">
        <v>700000</v>
      </c>
      <c r="R53" s="312">
        <f>SUM(Q53)</f>
        <v>700000</v>
      </c>
      <c r="S53" s="295"/>
      <c r="T53" s="39">
        <v>900000</v>
      </c>
      <c r="U53" s="415" t="s">
        <v>9</v>
      </c>
      <c r="V53" s="147"/>
    </row>
    <row r="54" spans="1:22" s="44" customFormat="1" ht="13.5" customHeight="1" thickBot="1">
      <c r="A54" s="574"/>
      <c r="B54" s="440"/>
      <c r="C54" s="489"/>
      <c r="D54" s="172" t="s">
        <v>108</v>
      </c>
      <c r="E54" s="46"/>
      <c r="F54" s="260"/>
      <c r="G54" s="219"/>
      <c r="H54" s="220">
        <v>0</v>
      </c>
      <c r="I54" s="221"/>
      <c r="J54" s="30">
        <v>644000</v>
      </c>
      <c r="K54" s="33">
        <f>SUM(J54)</f>
        <v>644000</v>
      </c>
      <c r="L54" s="222"/>
      <c r="M54" s="313"/>
      <c r="N54" s="169">
        <v>1300000</v>
      </c>
      <c r="O54" s="33">
        <f>SUM(N54)</f>
        <v>1300000</v>
      </c>
      <c r="P54" s="313"/>
      <c r="Q54" s="169">
        <v>1700000</v>
      </c>
      <c r="R54" s="224">
        <f>SUM(Q54)</f>
        <v>1700000</v>
      </c>
      <c r="S54" s="222"/>
      <c r="T54" s="40">
        <v>1856000</v>
      </c>
      <c r="U54" s="416"/>
      <c r="V54" s="147"/>
    </row>
    <row r="55" spans="1:22" ht="39" customHeight="1" thickBot="1">
      <c r="A55" s="277" t="s">
        <v>42</v>
      </c>
      <c r="B55" s="278" t="s">
        <v>33</v>
      </c>
      <c r="C55" s="314">
        <f>SUM(K55,O55,R55)</f>
        <v>100000</v>
      </c>
      <c r="D55" s="280" t="s">
        <v>9</v>
      </c>
      <c r="E55" s="301"/>
      <c r="F55" s="282">
        <f t="shared" si="0"/>
        <v>100000</v>
      </c>
      <c r="G55" s="315">
        <v>100000</v>
      </c>
      <c r="H55" s="284">
        <v>0</v>
      </c>
      <c r="I55" s="285">
        <f t="shared" si="1"/>
        <v>0</v>
      </c>
      <c r="J55" s="286">
        <v>0</v>
      </c>
      <c r="K55" s="287">
        <f>SUM(J55)</f>
        <v>0</v>
      </c>
      <c r="L55" s="316"/>
      <c r="M55" s="289" t="s">
        <v>69</v>
      </c>
      <c r="N55" s="317">
        <v>100000</v>
      </c>
      <c r="O55" s="287">
        <f>SUM(N55)</f>
        <v>100000</v>
      </c>
      <c r="P55" s="289" t="s">
        <v>69</v>
      </c>
      <c r="Q55" s="290">
        <v>0</v>
      </c>
      <c r="R55" s="291">
        <f>SUM(Q55)</f>
        <v>0</v>
      </c>
      <c r="S55" s="288"/>
      <c r="T55" s="292">
        <v>0</v>
      </c>
      <c r="U55" s="293" t="s">
        <v>9</v>
      </c>
      <c r="V55" s="148"/>
    </row>
    <row r="56" spans="1:22" s="10" customFormat="1" ht="37.5" customHeight="1" thickBot="1">
      <c r="A56" s="162" t="s">
        <v>26</v>
      </c>
      <c r="B56" s="163" t="s">
        <v>1</v>
      </c>
      <c r="C56" s="161" t="s">
        <v>0</v>
      </c>
      <c r="D56" s="430" t="s">
        <v>2</v>
      </c>
      <c r="E56" s="431"/>
      <c r="F56" s="13"/>
      <c r="G56" s="13" t="s">
        <v>0</v>
      </c>
      <c r="H56" s="161" t="s">
        <v>80</v>
      </c>
      <c r="I56" s="36" t="s">
        <v>76</v>
      </c>
      <c r="J56" s="159" t="s">
        <v>77</v>
      </c>
      <c r="K56" s="154" t="s">
        <v>121</v>
      </c>
      <c r="L56" s="36" t="s">
        <v>67</v>
      </c>
      <c r="M56" s="432" t="s">
        <v>77</v>
      </c>
      <c r="N56" s="432"/>
      <c r="O56" s="154" t="s">
        <v>120</v>
      </c>
      <c r="P56" s="432" t="s">
        <v>77</v>
      </c>
      <c r="Q56" s="432"/>
      <c r="R56" s="155" t="s">
        <v>122</v>
      </c>
      <c r="S56" s="134" t="s">
        <v>77</v>
      </c>
      <c r="T56" s="160" t="s">
        <v>124</v>
      </c>
      <c r="U56" s="164" t="s">
        <v>123</v>
      </c>
      <c r="V56" s="2"/>
    </row>
    <row r="57" spans="1:22" ht="34.5" customHeight="1" thickBot="1">
      <c r="A57" s="277" t="s">
        <v>43</v>
      </c>
      <c r="B57" s="278" t="s">
        <v>96</v>
      </c>
      <c r="C57" s="314">
        <f>SUM(K57,O57,R57)</f>
        <v>40000</v>
      </c>
      <c r="D57" s="280" t="s">
        <v>9</v>
      </c>
      <c r="E57" s="301"/>
      <c r="F57" s="282">
        <f t="shared" si="0"/>
        <v>40000</v>
      </c>
      <c r="G57" s="315">
        <v>40000</v>
      </c>
      <c r="H57" s="284">
        <v>0</v>
      </c>
      <c r="I57" s="285">
        <f t="shared" si="1"/>
        <v>0</v>
      </c>
      <c r="J57" s="286">
        <v>40000</v>
      </c>
      <c r="K57" s="287">
        <f aca="true" t="shared" si="2" ref="K57:K62">SUM(J57)</f>
        <v>40000</v>
      </c>
      <c r="L57" s="316"/>
      <c r="M57" s="289" t="s">
        <v>69</v>
      </c>
      <c r="N57" s="317">
        <v>0</v>
      </c>
      <c r="O57" s="287">
        <f aca="true" t="shared" si="3" ref="O57:O62">SUM(N57)</f>
        <v>0</v>
      </c>
      <c r="P57" s="289" t="s">
        <v>69</v>
      </c>
      <c r="Q57" s="290">
        <v>0</v>
      </c>
      <c r="R57" s="291">
        <f aca="true" t="shared" si="4" ref="R57:R62">SUM(Q57)</f>
        <v>0</v>
      </c>
      <c r="S57" s="288"/>
      <c r="T57" s="292">
        <v>0</v>
      </c>
      <c r="U57" s="293" t="s">
        <v>9</v>
      </c>
      <c r="V57" s="149"/>
    </row>
    <row r="58" spans="1:22" ht="33" customHeight="1" thickBot="1">
      <c r="A58" s="277" t="s">
        <v>46</v>
      </c>
      <c r="B58" s="278" t="s">
        <v>95</v>
      </c>
      <c r="C58" s="314">
        <f>SUM(F58)</f>
        <v>215000</v>
      </c>
      <c r="D58" s="280" t="s">
        <v>9</v>
      </c>
      <c r="E58" s="301"/>
      <c r="F58" s="282">
        <f>SUM(H58,J58,N58,Q58)</f>
        <v>215000</v>
      </c>
      <c r="G58" s="315"/>
      <c r="H58" s="292">
        <v>15000</v>
      </c>
      <c r="I58" s="285"/>
      <c r="J58" s="286">
        <v>0</v>
      </c>
      <c r="K58" s="287">
        <f t="shared" si="2"/>
        <v>0</v>
      </c>
      <c r="L58" s="316"/>
      <c r="M58" s="289"/>
      <c r="N58" s="317">
        <v>200000</v>
      </c>
      <c r="O58" s="287">
        <f t="shared" si="3"/>
        <v>200000</v>
      </c>
      <c r="P58" s="289"/>
      <c r="Q58" s="290">
        <v>0</v>
      </c>
      <c r="R58" s="291">
        <f t="shared" si="4"/>
        <v>0</v>
      </c>
      <c r="S58" s="288"/>
      <c r="T58" s="292">
        <v>0</v>
      </c>
      <c r="U58" s="293" t="s">
        <v>9</v>
      </c>
      <c r="V58" s="149"/>
    </row>
    <row r="59" spans="1:22" ht="35.25" customHeight="1" thickBot="1">
      <c r="A59" s="277" t="s">
        <v>47</v>
      </c>
      <c r="B59" s="278" t="s">
        <v>94</v>
      </c>
      <c r="C59" s="314">
        <f>SUM(F59)</f>
        <v>335000</v>
      </c>
      <c r="D59" s="280" t="s">
        <v>9</v>
      </c>
      <c r="E59" s="301"/>
      <c r="F59" s="282">
        <f>SUM(H59,K59,O59,R59)</f>
        <v>335000</v>
      </c>
      <c r="G59" s="315"/>
      <c r="H59" s="292">
        <v>22000</v>
      </c>
      <c r="I59" s="285"/>
      <c r="J59" s="286">
        <v>0</v>
      </c>
      <c r="K59" s="287">
        <f t="shared" si="2"/>
        <v>0</v>
      </c>
      <c r="L59" s="316"/>
      <c r="M59" s="289"/>
      <c r="N59" s="317">
        <v>313000</v>
      </c>
      <c r="O59" s="287">
        <f t="shared" si="3"/>
        <v>313000</v>
      </c>
      <c r="P59" s="289"/>
      <c r="Q59" s="290">
        <v>0</v>
      </c>
      <c r="R59" s="291">
        <f t="shared" si="4"/>
        <v>0</v>
      </c>
      <c r="S59" s="288"/>
      <c r="T59" s="292">
        <v>0</v>
      </c>
      <c r="U59" s="293" t="s">
        <v>9</v>
      </c>
      <c r="V59" s="149"/>
    </row>
    <row r="60" spans="1:22" ht="28.5" customHeight="1" thickBot="1">
      <c r="A60" s="277" t="s">
        <v>48</v>
      </c>
      <c r="B60" s="278" t="s">
        <v>92</v>
      </c>
      <c r="C60" s="314">
        <f>SUM(F60)</f>
        <v>105000</v>
      </c>
      <c r="D60" s="280" t="s">
        <v>9</v>
      </c>
      <c r="E60" s="301"/>
      <c r="F60" s="282">
        <f>SUM(H60,K60,O60,R60)</f>
        <v>105000</v>
      </c>
      <c r="G60" s="315"/>
      <c r="H60" s="292">
        <v>15000</v>
      </c>
      <c r="I60" s="285"/>
      <c r="J60" s="286">
        <v>0</v>
      </c>
      <c r="K60" s="287">
        <f t="shared" si="2"/>
        <v>0</v>
      </c>
      <c r="L60" s="316"/>
      <c r="M60" s="289"/>
      <c r="N60" s="317">
        <v>90000</v>
      </c>
      <c r="O60" s="287">
        <f t="shared" si="3"/>
        <v>90000</v>
      </c>
      <c r="P60" s="289"/>
      <c r="Q60" s="290">
        <v>0</v>
      </c>
      <c r="R60" s="291">
        <f t="shared" si="4"/>
        <v>0</v>
      </c>
      <c r="S60" s="288"/>
      <c r="T60" s="292">
        <v>0</v>
      </c>
      <c r="U60" s="293" t="s">
        <v>9</v>
      </c>
      <c r="V60" s="149"/>
    </row>
    <row r="61" spans="1:22" ht="42" customHeight="1" thickBot="1">
      <c r="A61" s="277" t="s">
        <v>50</v>
      </c>
      <c r="B61" s="319" t="s">
        <v>84</v>
      </c>
      <c r="C61" s="314">
        <f>SUM(K61,O61,R61)</f>
        <v>959700</v>
      </c>
      <c r="D61" s="320" t="s">
        <v>9</v>
      </c>
      <c r="E61" s="301"/>
      <c r="F61" s="282">
        <f t="shared" si="0"/>
        <v>959700</v>
      </c>
      <c r="G61" s="315">
        <v>72000</v>
      </c>
      <c r="H61" s="284">
        <v>0</v>
      </c>
      <c r="I61" s="285">
        <f t="shared" si="1"/>
        <v>0</v>
      </c>
      <c r="J61" s="286">
        <v>59700</v>
      </c>
      <c r="K61" s="287">
        <f t="shared" si="2"/>
        <v>59700</v>
      </c>
      <c r="L61" s="316"/>
      <c r="M61" s="289" t="s">
        <v>69</v>
      </c>
      <c r="N61" s="317">
        <v>700000</v>
      </c>
      <c r="O61" s="287">
        <f t="shared" si="3"/>
        <v>700000</v>
      </c>
      <c r="P61" s="289" t="s">
        <v>69</v>
      </c>
      <c r="Q61" s="290">
        <v>200000</v>
      </c>
      <c r="R61" s="291">
        <f t="shared" si="4"/>
        <v>200000</v>
      </c>
      <c r="S61" s="288"/>
      <c r="T61" s="292">
        <v>0</v>
      </c>
      <c r="U61" s="293" t="s">
        <v>9</v>
      </c>
      <c r="V61" s="149"/>
    </row>
    <row r="62" spans="1:22" ht="26.25" customHeight="1" thickBot="1">
      <c r="A62" s="277" t="s">
        <v>51</v>
      </c>
      <c r="B62" s="278" t="s">
        <v>39</v>
      </c>
      <c r="C62" s="314">
        <f>SUM(K62,O62,R62)</f>
        <v>150000</v>
      </c>
      <c r="D62" s="320" t="s">
        <v>9</v>
      </c>
      <c r="E62" s="301"/>
      <c r="F62" s="282">
        <f t="shared" si="0"/>
        <v>150000</v>
      </c>
      <c r="G62" s="315">
        <v>50000</v>
      </c>
      <c r="H62" s="284">
        <v>0</v>
      </c>
      <c r="I62" s="285">
        <f t="shared" si="1"/>
        <v>0</v>
      </c>
      <c r="J62" s="286">
        <v>50000</v>
      </c>
      <c r="K62" s="287">
        <f t="shared" si="2"/>
        <v>50000</v>
      </c>
      <c r="L62" s="316"/>
      <c r="M62" s="289" t="s">
        <v>69</v>
      </c>
      <c r="N62" s="317">
        <v>50000</v>
      </c>
      <c r="O62" s="287">
        <f t="shared" si="3"/>
        <v>50000</v>
      </c>
      <c r="P62" s="289" t="s">
        <v>69</v>
      </c>
      <c r="Q62" s="290">
        <v>50000</v>
      </c>
      <c r="R62" s="291">
        <f t="shared" si="4"/>
        <v>50000</v>
      </c>
      <c r="S62" s="288"/>
      <c r="T62" s="292">
        <v>0</v>
      </c>
      <c r="U62" s="293" t="s">
        <v>9</v>
      </c>
      <c r="V62" s="145"/>
    </row>
    <row r="63" spans="1:22" ht="21" customHeight="1">
      <c r="A63" s="420" t="s">
        <v>52</v>
      </c>
      <c r="B63" s="438" t="s">
        <v>100</v>
      </c>
      <c r="C63" s="581">
        <v>5364000</v>
      </c>
      <c r="D63" s="321" t="s">
        <v>4</v>
      </c>
      <c r="E63" s="45" t="s">
        <v>69</v>
      </c>
      <c r="F63" s="254">
        <f>SUM(H63,J63,N63,Q63)</f>
        <v>50000</v>
      </c>
      <c r="G63" s="322"/>
      <c r="H63" s="26">
        <v>0</v>
      </c>
      <c r="I63" s="256"/>
      <c r="J63" s="34">
        <v>0</v>
      </c>
      <c r="K63" s="428">
        <f>SUM(J65)</f>
        <v>0</v>
      </c>
      <c r="L63" s="323"/>
      <c r="M63" s="266"/>
      <c r="N63" s="165">
        <v>0</v>
      </c>
      <c r="O63" s="428">
        <v>0</v>
      </c>
      <c r="P63" s="266"/>
      <c r="Q63" s="171">
        <v>50000</v>
      </c>
      <c r="R63" s="433">
        <f>SUM(Q63:Q65)</f>
        <v>2500000</v>
      </c>
      <c r="S63" s="206"/>
      <c r="T63" s="39">
        <v>750000</v>
      </c>
      <c r="U63" s="415" t="s">
        <v>9</v>
      </c>
      <c r="V63" s="145"/>
    </row>
    <row r="64" spans="1:22" ht="20.25" customHeight="1">
      <c r="A64" s="495"/>
      <c r="B64" s="439"/>
      <c r="C64" s="582"/>
      <c r="D64" s="47" t="s">
        <v>108</v>
      </c>
      <c r="E64" s="5"/>
      <c r="F64" s="49">
        <f>SUM(H64,J64,N64,Q64)</f>
        <v>1750000</v>
      </c>
      <c r="G64" s="77"/>
      <c r="H64" s="24">
        <v>0</v>
      </c>
      <c r="I64" s="51"/>
      <c r="J64" s="28">
        <v>0</v>
      </c>
      <c r="K64" s="480"/>
      <c r="L64" s="78"/>
      <c r="M64" s="31"/>
      <c r="N64" s="55">
        <v>0</v>
      </c>
      <c r="O64" s="480"/>
      <c r="P64" s="31"/>
      <c r="Q64" s="16">
        <v>1750000</v>
      </c>
      <c r="R64" s="483"/>
      <c r="S64" s="18"/>
      <c r="T64" s="37">
        <v>1750000</v>
      </c>
      <c r="U64" s="481"/>
      <c r="V64" s="145"/>
    </row>
    <row r="65" spans="1:22" ht="36" customHeight="1" thickBot="1">
      <c r="A65" s="421"/>
      <c r="B65" s="440"/>
      <c r="C65" s="583"/>
      <c r="D65" s="324" t="s">
        <v>9</v>
      </c>
      <c r="E65" s="46"/>
      <c r="F65" s="260">
        <f>SUM(H65,J65,N65,Q65)</f>
        <v>1064000</v>
      </c>
      <c r="G65" s="325"/>
      <c r="H65" s="40">
        <v>364000</v>
      </c>
      <c r="I65" s="221"/>
      <c r="J65" s="30">
        <v>0</v>
      </c>
      <c r="K65" s="429"/>
      <c r="L65" s="326"/>
      <c r="M65" s="223"/>
      <c r="N65" s="56">
        <v>0</v>
      </c>
      <c r="O65" s="429"/>
      <c r="P65" s="223"/>
      <c r="Q65" s="169">
        <v>700000</v>
      </c>
      <c r="R65" s="434"/>
      <c r="S65" s="207"/>
      <c r="T65" s="40">
        <v>0</v>
      </c>
      <c r="U65" s="416"/>
      <c r="V65" s="145"/>
    </row>
    <row r="66" spans="1:22" ht="15.75" customHeight="1">
      <c r="A66" s="420" t="s">
        <v>54</v>
      </c>
      <c r="B66" s="438" t="s">
        <v>101</v>
      </c>
      <c r="C66" s="441">
        <v>3242853</v>
      </c>
      <c r="D66" s="577" t="s">
        <v>11</v>
      </c>
      <c r="E66" s="578"/>
      <c r="F66" s="254">
        <f>SUM(H66,J66,N66,Q66,U66,T66,U66)</f>
        <v>3242853.2</v>
      </c>
      <c r="G66" s="322"/>
      <c r="H66" s="39">
        <f>SUM(H67:H70)</f>
        <v>242853.2</v>
      </c>
      <c r="I66" s="256"/>
      <c r="J66" s="34">
        <v>0</v>
      </c>
      <c r="K66" s="428">
        <f>SUM(J67:J69)</f>
        <v>0</v>
      </c>
      <c r="L66" s="323"/>
      <c r="M66" s="266"/>
      <c r="N66" s="165">
        <v>0</v>
      </c>
      <c r="O66" s="428">
        <v>0</v>
      </c>
      <c r="P66" s="266"/>
      <c r="Q66" s="171">
        <v>1000000</v>
      </c>
      <c r="R66" s="428">
        <f>SUM(Q67:Q70)</f>
        <v>1000000</v>
      </c>
      <c r="S66" s="327"/>
      <c r="T66" s="39">
        <f>SUM(T67:T70)</f>
        <v>2000000</v>
      </c>
      <c r="U66" s="415" t="s">
        <v>9</v>
      </c>
      <c r="V66" s="145"/>
    </row>
    <row r="67" spans="1:22" ht="15.75" customHeight="1">
      <c r="A67" s="495"/>
      <c r="B67" s="439"/>
      <c r="C67" s="442"/>
      <c r="D67" s="584" t="s">
        <v>4</v>
      </c>
      <c r="E67" s="5" t="s">
        <v>68</v>
      </c>
      <c r="F67" s="49">
        <f>SUM(H67,J67,N67,Q67,T67)</f>
        <v>0</v>
      </c>
      <c r="G67" s="77"/>
      <c r="H67" s="24">
        <v>0</v>
      </c>
      <c r="I67" s="51"/>
      <c r="J67" s="28">
        <v>0</v>
      </c>
      <c r="K67" s="480"/>
      <c r="L67" s="78"/>
      <c r="M67" s="31"/>
      <c r="N67" s="55">
        <v>0</v>
      </c>
      <c r="O67" s="480"/>
      <c r="P67" s="31"/>
      <c r="Q67" s="16">
        <v>0</v>
      </c>
      <c r="R67" s="480"/>
      <c r="S67" s="136"/>
      <c r="T67" s="37">
        <v>0</v>
      </c>
      <c r="U67" s="481"/>
      <c r="V67" s="145"/>
    </row>
    <row r="68" spans="1:22" ht="15.75" customHeight="1">
      <c r="A68" s="495"/>
      <c r="B68" s="439"/>
      <c r="C68" s="442"/>
      <c r="D68" s="585"/>
      <c r="E68" s="5" t="s">
        <v>69</v>
      </c>
      <c r="F68" s="49">
        <f>SUM(H68,J68,N68,Q68,T68)</f>
        <v>0</v>
      </c>
      <c r="G68" s="77"/>
      <c r="H68" s="24">
        <v>0</v>
      </c>
      <c r="I68" s="51"/>
      <c r="J68" s="28">
        <v>0</v>
      </c>
      <c r="K68" s="480"/>
      <c r="L68" s="78"/>
      <c r="M68" s="31"/>
      <c r="N68" s="55">
        <v>0</v>
      </c>
      <c r="O68" s="480"/>
      <c r="P68" s="31"/>
      <c r="Q68" s="16">
        <v>0</v>
      </c>
      <c r="R68" s="480"/>
      <c r="S68" s="136"/>
      <c r="T68" s="37">
        <v>0</v>
      </c>
      <c r="U68" s="481"/>
      <c r="V68" s="145"/>
    </row>
    <row r="69" spans="1:22" ht="14.25" customHeight="1">
      <c r="A69" s="495"/>
      <c r="B69" s="439"/>
      <c r="C69" s="442"/>
      <c r="D69" s="47" t="s">
        <v>9</v>
      </c>
      <c r="E69" s="5"/>
      <c r="F69" s="49">
        <f>SUM(H69,J69,N69,Q69,T69)</f>
        <v>1542853.2</v>
      </c>
      <c r="G69" s="77"/>
      <c r="H69" s="37">
        <v>242853.2</v>
      </c>
      <c r="I69" s="51"/>
      <c r="J69" s="28">
        <v>0</v>
      </c>
      <c r="K69" s="480"/>
      <c r="L69" s="78"/>
      <c r="M69" s="31"/>
      <c r="N69" s="55">
        <v>0</v>
      </c>
      <c r="O69" s="480"/>
      <c r="P69" s="31"/>
      <c r="Q69" s="16">
        <v>300000</v>
      </c>
      <c r="R69" s="480"/>
      <c r="S69" s="136"/>
      <c r="T69" s="37">
        <v>1000000</v>
      </c>
      <c r="U69" s="481"/>
      <c r="V69" s="145"/>
    </row>
    <row r="70" spans="1:22" ht="13.5" customHeight="1" thickBot="1">
      <c r="A70" s="421"/>
      <c r="B70" s="440"/>
      <c r="C70" s="443"/>
      <c r="D70" s="328" t="s">
        <v>108</v>
      </c>
      <c r="E70" s="46" t="s">
        <v>71</v>
      </c>
      <c r="F70" s="260">
        <f>SUM(H70,J70,N70,Q70)</f>
        <v>700000</v>
      </c>
      <c r="G70" s="325"/>
      <c r="H70" s="40">
        <v>0</v>
      </c>
      <c r="I70" s="221"/>
      <c r="J70" s="30">
        <v>0</v>
      </c>
      <c r="K70" s="429"/>
      <c r="L70" s="326"/>
      <c r="M70" s="223"/>
      <c r="N70" s="56">
        <v>0</v>
      </c>
      <c r="O70" s="429"/>
      <c r="P70" s="223"/>
      <c r="Q70" s="169">
        <v>700000</v>
      </c>
      <c r="R70" s="429"/>
      <c r="S70" s="329"/>
      <c r="T70" s="40">
        <v>1000000</v>
      </c>
      <c r="U70" s="416"/>
      <c r="V70" s="145"/>
    </row>
    <row r="71" spans="1:22" ht="39.75" customHeight="1" thickBot="1">
      <c r="A71" s="277" t="s">
        <v>56</v>
      </c>
      <c r="B71" s="278" t="s">
        <v>111</v>
      </c>
      <c r="C71" s="314">
        <f>SUM(K71,O71,R71)</f>
        <v>431490</v>
      </c>
      <c r="D71" s="320" t="s">
        <v>9</v>
      </c>
      <c r="E71" s="301"/>
      <c r="F71" s="282">
        <f t="shared" si="0"/>
        <v>431490</v>
      </c>
      <c r="G71" s="315">
        <v>35000</v>
      </c>
      <c r="H71" s="284">
        <v>0</v>
      </c>
      <c r="I71" s="285">
        <f t="shared" si="1"/>
        <v>0</v>
      </c>
      <c r="J71" s="286">
        <v>31490</v>
      </c>
      <c r="K71" s="287">
        <f>SUM(J71)</f>
        <v>31490</v>
      </c>
      <c r="L71" s="316"/>
      <c r="M71" s="289" t="s">
        <v>69</v>
      </c>
      <c r="N71" s="317">
        <v>400000</v>
      </c>
      <c r="O71" s="287">
        <f>SUM(N71)</f>
        <v>400000</v>
      </c>
      <c r="P71" s="289" t="s">
        <v>69</v>
      </c>
      <c r="Q71" s="290">
        <v>0</v>
      </c>
      <c r="R71" s="291">
        <f>SUM(Q71)</f>
        <v>0</v>
      </c>
      <c r="S71" s="288"/>
      <c r="T71" s="292">
        <v>0</v>
      </c>
      <c r="U71" s="293" t="s">
        <v>9</v>
      </c>
      <c r="V71" s="145"/>
    </row>
    <row r="72" spans="1:22" ht="28.5" customHeight="1">
      <c r="A72" s="420" t="s">
        <v>57</v>
      </c>
      <c r="B72" s="501" t="s">
        <v>112</v>
      </c>
      <c r="C72" s="529">
        <f>SUM(H72,K72,O72,R72,K73,O73,R73)</f>
        <v>793031.5</v>
      </c>
      <c r="D72" s="330" t="s">
        <v>9</v>
      </c>
      <c r="E72" s="331" t="s">
        <v>69</v>
      </c>
      <c r="F72" s="332">
        <f t="shared" si="0"/>
        <v>660000</v>
      </c>
      <c r="G72" s="255">
        <v>760000</v>
      </c>
      <c r="H72" s="265">
        <v>33031.5</v>
      </c>
      <c r="I72" s="256" t="str">
        <f t="shared" si="1"/>
        <v>własne</v>
      </c>
      <c r="J72" s="333">
        <v>660000</v>
      </c>
      <c r="K72" s="428">
        <f>SUM(J72,J73)</f>
        <v>760000</v>
      </c>
      <c r="L72" s="257"/>
      <c r="M72" s="334" t="s">
        <v>69</v>
      </c>
      <c r="N72" s="335">
        <v>0</v>
      </c>
      <c r="O72" s="205">
        <f>SUM(N72)</f>
        <v>0</v>
      </c>
      <c r="P72" s="334" t="s">
        <v>69</v>
      </c>
      <c r="Q72" s="336">
        <v>0</v>
      </c>
      <c r="R72" s="203">
        <f>SUM(Q72)</f>
        <v>0</v>
      </c>
      <c r="S72" s="206"/>
      <c r="T72" s="199">
        <v>0</v>
      </c>
      <c r="U72" s="202" t="s">
        <v>9</v>
      </c>
      <c r="V72" s="145"/>
    </row>
    <row r="73" spans="1:22" ht="16.5" customHeight="1" thickBot="1">
      <c r="A73" s="421"/>
      <c r="B73" s="464"/>
      <c r="C73" s="443"/>
      <c r="D73" s="337" t="s">
        <v>10</v>
      </c>
      <c r="E73" s="46" t="s">
        <v>71</v>
      </c>
      <c r="F73" s="180"/>
      <c r="G73" s="150"/>
      <c r="H73" s="40">
        <v>0</v>
      </c>
      <c r="I73" s="221"/>
      <c r="J73" s="30">
        <v>100000</v>
      </c>
      <c r="K73" s="429"/>
      <c r="L73" s="326"/>
      <c r="M73" s="338"/>
      <c r="N73" s="339">
        <v>0</v>
      </c>
      <c r="O73" s="33">
        <v>0</v>
      </c>
      <c r="P73" s="338"/>
      <c r="Q73" s="297">
        <v>0</v>
      </c>
      <c r="R73" s="224">
        <v>0</v>
      </c>
      <c r="S73" s="222"/>
      <c r="T73" s="40">
        <v>0</v>
      </c>
      <c r="U73" s="63" t="s">
        <v>9</v>
      </c>
      <c r="V73" s="145"/>
    </row>
    <row r="74" spans="1:22" ht="14.25" customHeight="1">
      <c r="A74" s="502" t="s">
        <v>93</v>
      </c>
      <c r="B74" s="501" t="s">
        <v>129</v>
      </c>
      <c r="C74" s="527">
        <f>O74+R74</f>
        <v>11350000</v>
      </c>
      <c r="D74" s="236" t="s">
        <v>4</v>
      </c>
      <c r="E74" s="45" t="s">
        <v>68</v>
      </c>
      <c r="F74" s="340">
        <f>SUM(J74,N74,Q74)</f>
        <v>2837500</v>
      </c>
      <c r="G74" s="341"/>
      <c r="H74" s="26">
        <v>0</v>
      </c>
      <c r="I74" s="305"/>
      <c r="J74" s="34">
        <v>0</v>
      </c>
      <c r="K74" s="520">
        <v>0</v>
      </c>
      <c r="L74" s="166"/>
      <c r="M74" s="342"/>
      <c r="N74" s="86">
        <v>2168750</v>
      </c>
      <c r="O74" s="520">
        <f>N74+N75</f>
        <v>8675000</v>
      </c>
      <c r="P74" s="342"/>
      <c r="Q74" s="34">
        <v>668750</v>
      </c>
      <c r="R74" s="518">
        <f>SUM(Q74:Q75)</f>
        <v>2675000</v>
      </c>
      <c r="S74" s="206"/>
      <c r="T74" s="199">
        <v>0</v>
      </c>
      <c r="U74" s="517" t="s">
        <v>9</v>
      </c>
      <c r="V74" s="145"/>
    </row>
    <row r="75" spans="1:22" ht="76.5" customHeight="1" thickBot="1">
      <c r="A75" s="503"/>
      <c r="B75" s="464"/>
      <c r="C75" s="528"/>
      <c r="D75" s="324" t="s">
        <v>108</v>
      </c>
      <c r="E75" s="46" t="s">
        <v>71</v>
      </c>
      <c r="F75" s="343">
        <f>SUM(J75,N75,Q75)</f>
        <v>8512500</v>
      </c>
      <c r="G75" s="344"/>
      <c r="H75" s="25">
        <v>0</v>
      </c>
      <c r="I75" s="310"/>
      <c r="J75" s="30">
        <v>0</v>
      </c>
      <c r="K75" s="521"/>
      <c r="L75" s="264"/>
      <c r="M75" s="345"/>
      <c r="N75" s="89">
        <v>6506250</v>
      </c>
      <c r="O75" s="521"/>
      <c r="P75" s="345"/>
      <c r="Q75" s="30">
        <v>2006250</v>
      </c>
      <c r="R75" s="519"/>
      <c r="S75" s="207"/>
      <c r="T75" s="253">
        <v>0</v>
      </c>
      <c r="U75" s="468"/>
      <c r="V75" s="145"/>
    </row>
    <row r="76" spans="1:22" ht="18.75" customHeight="1">
      <c r="A76" s="420" t="s">
        <v>119</v>
      </c>
      <c r="B76" s="501" t="s">
        <v>126</v>
      </c>
      <c r="C76" s="441">
        <v>8800000</v>
      </c>
      <c r="D76" s="586" t="s">
        <v>4</v>
      </c>
      <c r="E76" s="45" t="s">
        <v>68</v>
      </c>
      <c r="F76" s="340"/>
      <c r="G76" s="346"/>
      <c r="H76" s="26">
        <v>0</v>
      </c>
      <c r="I76" s="347"/>
      <c r="J76" s="34">
        <v>0</v>
      </c>
      <c r="K76" s="433">
        <f>SUM(J76:J77)</f>
        <v>100000</v>
      </c>
      <c r="L76" s="323"/>
      <c r="M76" s="348"/>
      <c r="N76" s="86">
        <v>800000</v>
      </c>
      <c r="O76" s="433">
        <f>SUM(N76:N77)</f>
        <v>800000</v>
      </c>
      <c r="P76" s="348"/>
      <c r="Q76" s="312">
        <v>900000</v>
      </c>
      <c r="R76" s="525">
        <f>SUM(Q76)</f>
        <v>900000</v>
      </c>
      <c r="S76" s="171"/>
      <c r="T76" s="525">
        <v>7000000</v>
      </c>
      <c r="U76" s="523" t="s">
        <v>133</v>
      </c>
      <c r="V76" s="145"/>
    </row>
    <row r="77" spans="1:22" ht="22.5" customHeight="1" thickBot="1">
      <c r="A77" s="421"/>
      <c r="B77" s="464"/>
      <c r="C77" s="443"/>
      <c r="D77" s="587"/>
      <c r="E77" s="46" t="s">
        <v>69</v>
      </c>
      <c r="F77" s="180"/>
      <c r="G77" s="150"/>
      <c r="H77" s="270">
        <v>0</v>
      </c>
      <c r="I77" s="121"/>
      <c r="J77" s="169">
        <v>100000</v>
      </c>
      <c r="K77" s="434"/>
      <c r="L77" s="56"/>
      <c r="M77" s="349"/>
      <c r="N77" s="56">
        <v>0</v>
      </c>
      <c r="O77" s="434"/>
      <c r="P77" s="349"/>
      <c r="Q77" s="224">
        <v>0</v>
      </c>
      <c r="R77" s="526"/>
      <c r="S77" s="350"/>
      <c r="T77" s="526"/>
      <c r="U77" s="524"/>
      <c r="V77" s="145"/>
    </row>
    <row r="78" spans="1:22" s="10" customFormat="1" ht="37.5" customHeight="1" thickBot="1">
      <c r="A78" s="247" t="s">
        <v>26</v>
      </c>
      <c r="B78" s="248" t="s">
        <v>1</v>
      </c>
      <c r="C78" s="249" t="s">
        <v>0</v>
      </c>
      <c r="D78" s="572" t="s">
        <v>2</v>
      </c>
      <c r="E78" s="573"/>
      <c r="F78" s="250"/>
      <c r="G78" s="250" t="s">
        <v>0</v>
      </c>
      <c r="H78" s="249" t="s">
        <v>80</v>
      </c>
      <c r="I78" s="188" t="s">
        <v>76</v>
      </c>
      <c r="J78" s="189" t="s">
        <v>77</v>
      </c>
      <c r="K78" s="187" t="s">
        <v>121</v>
      </c>
      <c r="L78" s="188" t="s">
        <v>67</v>
      </c>
      <c r="M78" s="522" t="s">
        <v>77</v>
      </c>
      <c r="N78" s="522"/>
      <c r="O78" s="187" t="s">
        <v>120</v>
      </c>
      <c r="P78" s="522" t="s">
        <v>77</v>
      </c>
      <c r="Q78" s="522"/>
      <c r="R78" s="190" t="s">
        <v>122</v>
      </c>
      <c r="S78" s="191" t="s">
        <v>77</v>
      </c>
      <c r="T78" s="193" t="s">
        <v>124</v>
      </c>
      <c r="U78" s="194" t="s">
        <v>123</v>
      </c>
      <c r="V78" s="2"/>
    </row>
    <row r="79" spans="1:22" ht="15.75" customHeight="1">
      <c r="A79" s="420">
        <v>38</v>
      </c>
      <c r="B79" s="438" t="s">
        <v>127</v>
      </c>
      <c r="C79" s="529">
        <v>13000000</v>
      </c>
      <c r="D79" s="236" t="s">
        <v>4</v>
      </c>
      <c r="E79" s="237" t="s">
        <v>69</v>
      </c>
      <c r="F79" s="403">
        <f>SUM(Q79,N79,J79,H79)</f>
        <v>480000</v>
      </c>
      <c r="G79" s="341"/>
      <c r="H79" s="426">
        <v>0</v>
      </c>
      <c r="I79" s="347"/>
      <c r="J79" s="39">
        <v>0</v>
      </c>
      <c r="K79" s="561">
        <v>0</v>
      </c>
      <c r="L79" s="355"/>
      <c r="M79" s="342"/>
      <c r="N79" s="86">
        <v>0</v>
      </c>
      <c r="O79" s="428">
        <v>0</v>
      </c>
      <c r="P79" s="356"/>
      <c r="Q79" s="34">
        <v>480000</v>
      </c>
      <c r="R79" s="35">
        <v>480000</v>
      </c>
      <c r="S79" s="229"/>
      <c r="T79" s="39">
        <v>0</v>
      </c>
      <c r="U79" s="415" t="s">
        <v>9</v>
      </c>
      <c r="V79" s="145"/>
    </row>
    <row r="80" spans="1:22" ht="14.25" customHeight="1">
      <c r="A80" s="495"/>
      <c r="B80" s="439"/>
      <c r="C80" s="560"/>
      <c r="D80" s="130" t="s">
        <v>108</v>
      </c>
      <c r="E80" s="238"/>
      <c r="F80" s="404">
        <f>SUM(Q80,N80,J80,H80)</f>
        <v>0</v>
      </c>
      <c r="G80" s="405"/>
      <c r="H80" s="571"/>
      <c r="I80" s="179"/>
      <c r="J80" s="37">
        <v>0</v>
      </c>
      <c r="K80" s="562"/>
      <c r="L80" s="195"/>
      <c r="M80" s="62"/>
      <c r="N80" s="52">
        <v>0</v>
      </c>
      <c r="O80" s="480"/>
      <c r="P80" s="232"/>
      <c r="Q80" s="28">
        <v>0</v>
      </c>
      <c r="R80" s="29">
        <v>0</v>
      </c>
      <c r="S80" s="38"/>
      <c r="T80" s="37">
        <v>9750000</v>
      </c>
      <c r="U80" s="481"/>
      <c r="V80" s="145"/>
    </row>
    <row r="81" spans="1:22" ht="21.75" customHeight="1" thickBot="1">
      <c r="A81" s="421"/>
      <c r="B81" s="440"/>
      <c r="C81" s="534"/>
      <c r="D81" s="324" t="s">
        <v>9</v>
      </c>
      <c r="E81" s="357"/>
      <c r="F81" s="406">
        <f>SUM(Q81,N81,J81,H81)</f>
        <v>120000</v>
      </c>
      <c r="G81" s="344"/>
      <c r="H81" s="427"/>
      <c r="I81" s="221"/>
      <c r="J81" s="40">
        <v>0</v>
      </c>
      <c r="K81" s="563"/>
      <c r="L81" s="358"/>
      <c r="M81" s="345"/>
      <c r="N81" s="89">
        <v>0</v>
      </c>
      <c r="O81" s="429"/>
      <c r="P81" s="359"/>
      <c r="Q81" s="30">
        <v>120000</v>
      </c>
      <c r="R81" s="33">
        <v>120000</v>
      </c>
      <c r="S81" s="360"/>
      <c r="T81" s="40">
        <v>2650000</v>
      </c>
      <c r="U81" s="416"/>
      <c r="V81" s="145"/>
    </row>
    <row r="82" spans="1:22" ht="15" customHeight="1">
      <c r="A82" s="420">
        <v>39</v>
      </c>
      <c r="B82" s="438" t="s">
        <v>107</v>
      </c>
      <c r="C82" s="529">
        <v>10500000</v>
      </c>
      <c r="D82" s="236" t="s">
        <v>4</v>
      </c>
      <c r="E82" s="237" t="s">
        <v>68</v>
      </c>
      <c r="F82" s="403">
        <f>SUM(Q82,N82,J82,H82)</f>
        <v>807000</v>
      </c>
      <c r="G82" s="341"/>
      <c r="H82" s="201">
        <v>7000</v>
      </c>
      <c r="I82" s="347"/>
      <c r="J82" s="39">
        <v>0</v>
      </c>
      <c r="K82" s="561">
        <v>0</v>
      </c>
      <c r="L82" s="355"/>
      <c r="M82" s="342"/>
      <c r="N82" s="86">
        <v>0</v>
      </c>
      <c r="O82" s="428">
        <v>0</v>
      </c>
      <c r="P82" s="356"/>
      <c r="Q82" s="34">
        <v>800000</v>
      </c>
      <c r="R82" s="428">
        <v>800000</v>
      </c>
      <c r="S82" s="199"/>
      <c r="T82" s="39">
        <v>2400000</v>
      </c>
      <c r="U82" s="415" t="s">
        <v>9</v>
      </c>
      <c r="V82" s="145"/>
    </row>
    <row r="83" spans="1:22" ht="15" customHeight="1" thickBot="1">
      <c r="A83" s="421"/>
      <c r="B83" s="440"/>
      <c r="C83" s="534"/>
      <c r="D83" s="324" t="s">
        <v>108</v>
      </c>
      <c r="E83" s="357"/>
      <c r="F83" s="406"/>
      <c r="G83" s="344"/>
      <c r="H83" s="204">
        <v>0</v>
      </c>
      <c r="I83" s="221"/>
      <c r="J83" s="40"/>
      <c r="K83" s="563"/>
      <c r="L83" s="358"/>
      <c r="M83" s="345"/>
      <c r="N83" s="89"/>
      <c r="O83" s="429"/>
      <c r="P83" s="359"/>
      <c r="Q83" s="30">
        <v>0</v>
      </c>
      <c r="R83" s="429"/>
      <c r="S83" s="253"/>
      <c r="T83" s="40">
        <v>7300000</v>
      </c>
      <c r="U83" s="416"/>
      <c r="V83" s="145"/>
    </row>
    <row r="84" spans="1:22" ht="12.75" customHeight="1">
      <c r="A84" s="502">
        <v>40</v>
      </c>
      <c r="B84" s="501" t="s">
        <v>115</v>
      </c>
      <c r="C84" s="529">
        <v>1200000</v>
      </c>
      <c r="D84" s="236" t="s">
        <v>4</v>
      </c>
      <c r="E84" s="237" t="s">
        <v>69</v>
      </c>
      <c r="F84" s="403">
        <f>SUM(Q84,N84,J84,H84)</f>
        <v>100000</v>
      </c>
      <c r="G84" s="341"/>
      <c r="H84" s="26">
        <v>0</v>
      </c>
      <c r="I84" s="347"/>
      <c r="J84" s="39">
        <v>0</v>
      </c>
      <c r="K84" s="532">
        <v>0</v>
      </c>
      <c r="L84" s="355"/>
      <c r="M84" s="342"/>
      <c r="N84" s="86">
        <v>0</v>
      </c>
      <c r="O84" s="520">
        <v>0</v>
      </c>
      <c r="P84" s="356"/>
      <c r="Q84" s="34">
        <v>100000</v>
      </c>
      <c r="R84" s="520">
        <f>SUM(Q84:Q85)</f>
        <v>400000</v>
      </c>
      <c r="S84" s="229"/>
      <c r="T84" s="39">
        <v>0</v>
      </c>
      <c r="U84" s="530" t="s">
        <v>4</v>
      </c>
      <c r="V84" s="145"/>
    </row>
    <row r="85" spans="1:22" ht="18" customHeight="1" thickBot="1">
      <c r="A85" s="503"/>
      <c r="B85" s="464"/>
      <c r="C85" s="534"/>
      <c r="D85" s="324" t="s">
        <v>108</v>
      </c>
      <c r="E85" s="357" t="s">
        <v>71</v>
      </c>
      <c r="F85" s="406">
        <f>SUM(Q85,N85,J85,H85)</f>
        <v>300000</v>
      </c>
      <c r="G85" s="344"/>
      <c r="H85" s="25">
        <v>0</v>
      </c>
      <c r="I85" s="221"/>
      <c r="J85" s="40">
        <v>0</v>
      </c>
      <c r="K85" s="533"/>
      <c r="L85" s="358"/>
      <c r="M85" s="345"/>
      <c r="N85" s="89">
        <v>0</v>
      </c>
      <c r="O85" s="521"/>
      <c r="P85" s="359"/>
      <c r="Q85" s="30">
        <v>300000</v>
      </c>
      <c r="R85" s="521"/>
      <c r="S85" s="360"/>
      <c r="T85" s="40">
        <v>800000</v>
      </c>
      <c r="U85" s="531"/>
      <c r="V85" s="145"/>
    </row>
    <row r="86" spans="1:22" ht="14.25" customHeight="1" hidden="1">
      <c r="A86" s="536">
        <v>41</v>
      </c>
      <c r="B86" s="463" t="s">
        <v>109</v>
      </c>
      <c r="C86" s="541">
        <v>800000</v>
      </c>
      <c r="D86" s="173" t="s">
        <v>5</v>
      </c>
      <c r="E86" s="351"/>
      <c r="F86" s="407">
        <v>0</v>
      </c>
      <c r="G86" s="408"/>
      <c r="H86" s="131">
        <v>0</v>
      </c>
      <c r="I86" s="135"/>
      <c r="J86" s="200">
        <v>0</v>
      </c>
      <c r="K86" s="542">
        <v>0</v>
      </c>
      <c r="L86" s="352"/>
      <c r="M86" s="318"/>
      <c r="N86" s="251">
        <v>0</v>
      </c>
      <c r="O86" s="570">
        <v>0</v>
      </c>
      <c r="P86" s="353"/>
      <c r="Q86" s="245">
        <v>0</v>
      </c>
      <c r="R86" s="570">
        <v>0</v>
      </c>
      <c r="S86" s="354"/>
      <c r="T86" s="200"/>
      <c r="U86" s="515" t="s">
        <v>5</v>
      </c>
      <c r="V86" s="145"/>
    </row>
    <row r="87" spans="1:22" ht="14.25" customHeight="1" hidden="1">
      <c r="A87" s="535"/>
      <c r="B87" s="537"/>
      <c r="C87" s="539"/>
      <c r="D87" s="130" t="s">
        <v>106</v>
      </c>
      <c r="E87" s="238" t="s">
        <v>71</v>
      </c>
      <c r="F87" s="404">
        <f>SUM(Q87,N87,J87,H87)</f>
        <v>0</v>
      </c>
      <c r="G87" s="405"/>
      <c r="H87" s="24">
        <v>0</v>
      </c>
      <c r="I87" s="179"/>
      <c r="J87" s="37">
        <v>0</v>
      </c>
      <c r="K87" s="543"/>
      <c r="L87" s="195"/>
      <c r="M87" s="62"/>
      <c r="N87" s="52">
        <v>0</v>
      </c>
      <c r="O87" s="544"/>
      <c r="P87" s="232"/>
      <c r="Q87" s="28">
        <v>0</v>
      </c>
      <c r="R87" s="544"/>
      <c r="S87" s="38"/>
      <c r="T87" s="37"/>
      <c r="U87" s="516"/>
      <c r="V87" s="145"/>
    </row>
    <row r="88" spans="1:22" ht="29.25" customHeight="1">
      <c r="A88" s="502">
        <v>41</v>
      </c>
      <c r="B88" s="501" t="s">
        <v>110</v>
      </c>
      <c r="C88" s="538">
        <v>5400000</v>
      </c>
      <c r="D88" s="236" t="s">
        <v>4</v>
      </c>
      <c r="E88" s="237" t="s">
        <v>68</v>
      </c>
      <c r="F88" s="403">
        <f>SUM(J88,N88,Q88)</f>
        <v>550000</v>
      </c>
      <c r="G88" s="341"/>
      <c r="H88" s="26">
        <v>0</v>
      </c>
      <c r="I88" s="347"/>
      <c r="J88" s="39">
        <v>0</v>
      </c>
      <c r="K88" s="532">
        <v>0</v>
      </c>
      <c r="L88" s="361"/>
      <c r="M88" s="362"/>
      <c r="N88" s="165">
        <v>0</v>
      </c>
      <c r="O88" s="520">
        <f>SUM(N88:N90)</f>
        <v>200000</v>
      </c>
      <c r="P88" s="363"/>
      <c r="Q88" s="171">
        <v>550000</v>
      </c>
      <c r="R88" s="525">
        <f>SUM(Q88:Q90)</f>
        <v>2200000</v>
      </c>
      <c r="S88" s="312"/>
      <c r="T88" s="39">
        <v>750000</v>
      </c>
      <c r="U88" s="530" t="s">
        <v>9</v>
      </c>
      <c r="V88" s="145"/>
    </row>
    <row r="89" spans="1:22" ht="12.75" customHeight="1">
      <c r="A89" s="535"/>
      <c r="B89" s="537"/>
      <c r="C89" s="539"/>
      <c r="D89" s="130" t="s">
        <v>9</v>
      </c>
      <c r="E89" s="238"/>
      <c r="F89" s="404">
        <f>SUM(J89,N89,Q89)</f>
        <v>200000</v>
      </c>
      <c r="G89" s="405"/>
      <c r="H89" s="37">
        <v>29280</v>
      </c>
      <c r="I89" s="179"/>
      <c r="J89" s="37">
        <v>0</v>
      </c>
      <c r="K89" s="543"/>
      <c r="L89" s="85"/>
      <c r="M89" s="178"/>
      <c r="N89" s="55">
        <v>200000</v>
      </c>
      <c r="O89" s="544"/>
      <c r="P89" s="233"/>
      <c r="Q89" s="16">
        <v>0</v>
      </c>
      <c r="R89" s="545"/>
      <c r="S89" s="132"/>
      <c r="T89" s="37">
        <v>0</v>
      </c>
      <c r="U89" s="516"/>
      <c r="V89" s="145"/>
    </row>
    <row r="90" spans="1:22" ht="22.5" customHeight="1" thickBot="1">
      <c r="A90" s="503"/>
      <c r="B90" s="464"/>
      <c r="C90" s="540"/>
      <c r="D90" s="324" t="s">
        <v>108</v>
      </c>
      <c r="E90" s="357" t="s">
        <v>71</v>
      </c>
      <c r="F90" s="406">
        <f>SUM(J90,N90,Q90)</f>
        <v>1650000</v>
      </c>
      <c r="G90" s="344"/>
      <c r="H90" s="25">
        <v>0</v>
      </c>
      <c r="I90" s="221"/>
      <c r="J90" s="40">
        <v>0</v>
      </c>
      <c r="K90" s="533"/>
      <c r="L90" s="339"/>
      <c r="M90" s="349"/>
      <c r="N90" s="56">
        <v>0</v>
      </c>
      <c r="O90" s="521"/>
      <c r="P90" s="364"/>
      <c r="Q90" s="169">
        <v>1650000</v>
      </c>
      <c r="R90" s="526"/>
      <c r="S90" s="224"/>
      <c r="T90" s="40">
        <v>2250000</v>
      </c>
      <c r="U90" s="531"/>
      <c r="V90" s="145"/>
    </row>
    <row r="91" spans="1:22" ht="0.75" customHeight="1" hidden="1" thickBot="1">
      <c r="A91" s="174"/>
      <c r="B91" s="176"/>
      <c r="C91" s="228"/>
      <c r="D91" s="239"/>
      <c r="E91" s="240"/>
      <c r="F91" s="409"/>
      <c r="G91" s="410"/>
      <c r="H91" s="175"/>
      <c r="I91" s="71"/>
      <c r="J91" s="133"/>
      <c r="K91" s="133"/>
      <c r="L91" s="138"/>
      <c r="M91" s="182"/>
      <c r="N91" s="181"/>
      <c r="O91" s="133"/>
      <c r="P91" s="234"/>
      <c r="Q91" s="133"/>
      <c r="R91" s="133"/>
      <c r="S91" s="226"/>
      <c r="T91" s="133"/>
      <c r="U91" s="235"/>
      <c r="V91" s="1"/>
    </row>
    <row r="92" spans="1:22" ht="36.75" customHeight="1" thickBot="1">
      <c r="A92" s="277">
        <v>42</v>
      </c>
      <c r="B92" s="278" t="s">
        <v>135</v>
      </c>
      <c r="C92" s="365">
        <v>158906</v>
      </c>
      <c r="D92" s="366" t="s">
        <v>4</v>
      </c>
      <c r="E92" s="367" t="s">
        <v>69</v>
      </c>
      <c r="F92" s="411"/>
      <c r="G92" s="412"/>
      <c r="H92" s="284">
        <v>8906</v>
      </c>
      <c r="I92" s="285"/>
      <c r="J92" s="292">
        <v>150000</v>
      </c>
      <c r="K92" s="292">
        <v>150000</v>
      </c>
      <c r="L92" s="142"/>
      <c r="M92" s="368"/>
      <c r="N92" s="317">
        <v>0</v>
      </c>
      <c r="O92" s="287">
        <v>0</v>
      </c>
      <c r="P92" s="369"/>
      <c r="Q92" s="290">
        <v>0</v>
      </c>
      <c r="R92" s="290">
        <v>0</v>
      </c>
      <c r="S92" s="291"/>
      <c r="T92" s="292">
        <v>0</v>
      </c>
      <c r="U92" s="370" t="s">
        <v>9</v>
      </c>
      <c r="V92" s="1"/>
    </row>
    <row r="93" spans="1:21" ht="15.75" customHeight="1">
      <c r="A93" s="588">
        <v>43</v>
      </c>
      <c r="B93" s="590" t="s">
        <v>134</v>
      </c>
      <c r="C93" s="592">
        <v>23546</v>
      </c>
      <c r="D93" s="594" t="s">
        <v>4</v>
      </c>
      <c r="E93" s="558" t="s">
        <v>69</v>
      </c>
      <c r="F93" s="413"/>
      <c r="G93" s="413"/>
      <c r="H93" s="435">
        <v>0</v>
      </c>
      <c r="I93" s="371"/>
      <c r="J93" s="435">
        <v>23546</v>
      </c>
      <c r="K93" s="435">
        <f>SUM(J93)</f>
        <v>23546</v>
      </c>
      <c r="L93" s="372"/>
      <c r="M93" s="373"/>
      <c r="N93" s="437">
        <v>0</v>
      </c>
      <c r="O93" s="598">
        <v>0</v>
      </c>
      <c r="P93" s="372"/>
      <c r="Q93" s="437">
        <v>0</v>
      </c>
      <c r="R93" s="437">
        <v>0</v>
      </c>
      <c r="S93" s="374"/>
      <c r="T93" s="435">
        <v>0</v>
      </c>
      <c r="U93" s="596" t="s">
        <v>9</v>
      </c>
    </row>
    <row r="94" spans="1:21" ht="15.75" customHeight="1" thickBot="1">
      <c r="A94" s="589"/>
      <c r="B94" s="591"/>
      <c r="C94" s="593"/>
      <c r="D94" s="595"/>
      <c r="E94" s="559"/>
      <c r="F94" s="414"/>
      <c r="G94" s="414"/>
      <c r="H94" s="436"/>
      <c r="I94" s="230"/>
      <c r="J94" s="436"/>
      <c r="K94" s="436"/>
      <c r="L94" s="231"/>
      <c r="M94" s="225"/>
      <c r="N94" s="425"/>
      <c r="O94" s="599"/>
      <c r="P94" s="231"/>
      <c r="Q94" s="425"/>
      <c r="R94" s="425"/>
      <c r="S94" s="227"/>
      <c r="T94" s="436"/>
      <c r="U94" s="597"/>
    </row>
    <row r="95" spans="1:22" ht="12" customHeight="1">
      <c r="A95" s="151"/>
      <c r="B95" s="8"/>
      <c r="C95" s="80"/>
      <c r="D95" s="61"/>
      <c r="E95" s="7"/>
      <c r="F95" s="81"/>
      <c r="G95" s="82"/>
      <c r="H95" s="20"/>
      <c r="I95" s="71"/>
      <c r="J95" s="18"/>
      <c r="K95" s="18"/>
      <c r="L95" s="65"/>
      <c r="M95" s="19"/>
      <c r="N95" s="65"/>
      <c r="O95" s="18"/>
      <c r="P95" s="19"/>
      <c r="Q95" s="18"/>
      <c r="R95" s="18"/>
      <c r="S95" s="18"/>
      <c r="T95" s="18"/>
      <c r="U95" s="23"/>
      <c r="V95" s="1"/>
    </row>
    <row r="96" spans="1:22" ht="16.5" customHeight="1" thickBot="1">
      <c r="A96" s="151"/>
      <c r="B96" s="58" t="s">
        <v>44</v>
      </c>
      <c r="C96" s="84"/>
      <c r="D96" s="59"/>
      <c r="E96" s="60"/>
      <c r="F96" s="59"/>
      <c r="G96" s="83"/>
      <c r="H96" s="20"/>
      <c r="I96" s="20"/>
      <c r="J96" s="18"/>
      <c r="K96" s="65"/>
      <c r="L96" s="65"/>
      <c r="M96" s="19"/>
      <c r="N96" s="65"/>
      <c r="O96" s="18"/>
      <c r="P96" s="19"/>
      <c r="Q96" s="18"/>
      <c r="R96" s="20"/>
      <c r="S96" s="20"/>
      <c r="T96" s="20"/>
      <c r="U96" s="23"/>
      <c r="V96" s="1"/>
    </row>
    <row r="97" spans="1:22" s="10" customFormat="1" ht="37.5" customHeight="1" thickBot="1">
      <c r="A97" s="183" t="s">
        <v>26</v>
      </c>
      <c r="B97" s="184" t="s">
        <v>1</v>
      </c>
      <c r="C97" s="185" t="s">
        <v>0</v>
      </c>
      <c r="D97" s="554" t="s">
        <v>2</v>
      </c>
      <c r="E97" s="555"/>
      <c r="F97" s="186"/>
      <c r="G97" s="186" t="s">
        <v>0</v>
      </c>
      <c r="H97" s="185" t="s">
        <v>80</v>
      </c>
      <c r="I97" s="242" t="s">
        <v>76</v>
      </c>
      <c r="J97" s="243" t="s">
        <v>77</v>
      </c>
      <c r="K97" s="241" t="s">
        <v>121</v>
      </c>
      <c r="L97" s="242" t="s">
        <v>67</v>
      </c>
      <c r="M97" s="513" t="s">
        <v>77</v>
      </c>
      <c r="N97" s="513"/>
      <c r="O97" s="241" t="s">
        <v>120</v>
      </c>
      <c r="P97" s="513" t="s">
        <v>77</v>
      </c>
      <c r="Q97" s="513"/>
      <c r="R97" s="209" t="s">
        <v>122</v>
      </c>
      <c r="S97" s="210" t="s">
        <v>77</v>
      </c>
      <c r="T97" s="211" t="s">
        <v>124</v>
      </c>
      <c r="U97" s="212" t="s">
        <v>123</v>
      </c>
      <c r="V97" s="2"/>
    </row>
    <row r="98" spans="1:22" ht="15" customHeight="1" thickBot="1">
      <c r="A98" s="277">
        <v>44</v>
      </c>
      <c r="B98" s="278" t="s">
        <v>45</v>
      </c>
      <c r="C98" s="314">
        <f>SUM(H98,K98,O98,R98)</f>
        <v>858000</v>
      </c>
      <c r="D98" s="300" t="s">
        <v>4</v>
      </c>
      <c r="E98" s="301" t="s">
        <v>69</v>
      </c>
      <c r="F98" s="382">
        <f>SUM(J98,N98,Q98)</f>
        <v>858000</v>
      </c>
      <c r="G98" s="383">
        <v>500000</v>
      </c>
      <c r="H98" s="284"/>
      <c r="I98" s="384" t="str">
        <f>E98</f>
        <v>własne</v>
      </c>
      <c r="J98" s="286">
        <v>58000</v>
      </c>
      <c r="K98" s="385">
        <f>SUM(J98)</f>
        <v>58000</v>
      </c>
      <c r="L98" s="142"/>
      <c r="M98" s="143" t="s">
        <v>69</v>
      </c>
      <c r="N98" s="386">
        <v>300000</v>
      </c>
      <c r="O98" s="287">
        <f>SUM(N98)</f>
        <v>300000</v>
      </c>
      <c r="P98" s="144" t="s">
        <v>69</v>
      </c>
      <c r="Q98" s="286">
        <v>500000</v>
      </c>
      <c r="R98" s="287">
        <f>Q98</f>
        <v>500000</v>
      </c>
      <c r="S98" s="292"/>
      <c r="T98" s="387"/>
      <c r="U98" s="293" t="s">
        <v>4</v>
      </c>
      <c r="V98" s="1"/>
    </row>
    <row r="99" spans="1:22" ht="77.25" customHeight="1" thickBot="1">
      <c r="A99" s="277">
        <v>45</v>
      </c>
      <c r="B99" s="278" t="s">
        <v>128</v>
      </c>
      <c r="C99" s="314">
        <f aca="true" t="shared" si="5" ref="C99:C107">SUM(K99,O99,R99,H99)</f>
        <v>1000000</v>
      </c>
      <c r="D99" s="300" t="s">
        <v>4</v>
      </c>
      <c r="E99" s="301" t="s">
        <v>69</v>
      </c>
      <c r="F99" s="382">
        <f aca="true" t="shared" si="6" ref="F99:F107">SUM(J99,N99,Q99)</f>
        <v>1000000</v>
      </c>
      <c r="G99" s="383">
        <v>320000</v>
      </c>
      <c r="H99" s="284"/>
      <c r="I99" s="384" t="str">
        <f aca="true" t="shared" si="7" ref="I99:I107">E99</f>
        <v>własne</v>
      </c>
      <c r="J99" s="286">
        <v>600000</v>
      </c>
      <c r="K99" s="385">
        <f>SUM(J99)</f>
        <v>600000</v>
      </c>
      <c r="L99" s="142"/>
      <c r="M99" s="143" t="s">
        <v>69</v>
      </c>
      <c r="N99" s="386">
        <v>200000</v>
      </c>
      <c r="O99" s="287">
        <f>SUM(N99)</f>
        <v>200000</v>
      </c>
      <c r="P99" s="144" t="s">
        <v>69</v>
      </c>
      <c r="Q99" s="286">
        <v>200000</v>
      </c>
      <c r="R99" s="287">
        <f aca="true" t="shared" si="8" ref="R99:R106">Q99</f>
        <v>200000</v>
      </c>
      <c r="S99" s="292"/>
      <c r="T99" s="387"/>
      <c r="U99" s="293" t="s">
        <v>4</v>
      </c>
      <c r="V99" s="1"/>
    </row>
    <row r="100" spans="1:22" ht="27" customHeight="1" thickBot="1">
      <c r="A100" s="277">
        <v>46</v>
      </c>
      <c r="B100" s="278" t="s">
        <v>49</v>
      </c>
      <c r="C100" s="314">
        <f t="shared" si="5"/>
        <v>70000</v>
      </c>
      <c r="D100" s="300" t="s">
        <v>4</v>
      </c>
      <c r="E100" s="301" t="s">
        <v>69</v>
      </c>
      <c r="F100" s="382">
        <f t="shared" si="6"/>
        <v>70000</v>
      </c>
      <c r="G100" s="383">
        <v>70000</v>
      </c>
      <c r="H100" s="284"/>
      <c r="I100" s="384" t="str">
        <f t="shared" si="7"/>
        <v>własne</v>
      </c>
      <c r="J100" s="286">
        <v>70000</v>
      </c>
      <c r="K100" s="385">
        <f>SUM(J100)</f>
        <v>70000</v>
      </c>
      <c r="L100" s="142"/>
      <c r="M100" s="143" t="s">
        <v>69</v>
      </c>
      <c r="N100" s="386">
        <v>0</v>
      </c>
      <c r="O100" s="287">
        <f aca="true" t="shared" si="9" ref="O100:O106">SUM(N100)</f>
        <v>0</v>
      </c>
      <c r="P100" s="144" t="s">
        <v>69</v>
      </c>
      <c r="Q100" s="286">
        <v>0</v>
      </c>
      <c r="R100" s="287">
        <f t="shared" si="8"/>
        <v>0</v>
      </c>
      <c r="S100" s="292"/>
      <c r="T100" s="387"/>
      <c r="U100" s="293" t="s">
        <v>4</v>
      </c>
      <c r="V100" s="1"/>
    </row>
    <row r="101" spans="1:22" ht="18" customHeight="1" thickBot="1">
      <c r="A101" s="277">
        <v>47</v>
      </c>
      <c r="B101" s="278" t="s">
        <v>85</v>
      </c>
      <c r="C101" s="314">
        <f t="shared" si="5"/>
        <v>12000</v>
      </c>
      <c r="D101" s="300" t="s">
        <v>4</v>
      </c>
      <c r="E101" s="301" t="s">
        <v>69</v>
      </c>
      <c r="F101" s="382">
        <f t="shared" si="6"/>
        <v>12000</v>
      </c>
      <c r="G101" s="383">
        <v>4000</v>
      </c>
      <c r="H101" s="284"/>
      <c r="I101" s="384" t="str">
        <f t="shared" si="7"/>
        <v>własne</v>
      </c>
      <c r="J101" s="286">
        <v>4000</v>
      </c>
      <c r="K101" s="385">
        <f aca="true" t="shared" si="10" ref="K101:K107">SUM(J101)</f>
        <v>4000</v>
      </c>
      <c r="L101" s="142"/>
      <c r="M101" s="143" t="s">
        <v>69</v>
      </c>
      <c r="N101" s="386">
        <v>4000</v>
      </c>
      <c r="O101" s="287">
        <f t="shared" si="9"/>
        <v>4000</v>
      </c>
      <c r="P101" s="144" t="s">
        <v>69</v>
      </c>
      <c r="Q101" s="286">
        <v>4000</v>
      </c>
      <c r="R101" s="287">
        <f t="shared" si="8"/>
        <v>4000</v>
      </c>
      <c r="S101" s="292"/>
      <c r="T101" s="387"/>
      <c r="U101" s="293" t="s">
        <v>58</v>
      </c>
      <c r="V101" s="1"/>
    </row>
    <row r="102" spans="1:22" ht="27" customHeight="1" thickBot="1">
      <c r="A102" s="277">
        <v>48</v>
      </c>
      <c r="B102" s="278" t="s">
        <v>86</v>
      </c>
      <c r="C102" s="314">
        <f t="shared" si="5"/>
        <v>30000</v>
      </c>
      <c r="D102" s="300" t="s">
        <v>4</v>
      </c>
      <c r="E102" s="301" t="s">
        <v>69</v>
      </c>
      <c r="F102" s="382">
        <f t="shared" si="6"/>
        <v>30000</v>
      </c>
      <c r="G102" s="383">
        <v>10000</v>
      </c>
      <c r="H102" s="284"/>
      <c r="I102" s="384" t="str">
        <f t="shared" si="7"/>
        <v>własne</v>
      </c>
      <c r="J102" s="286">
        <v>10000</v>
      </c>
      <c r="K102" s="385">
        <f t="shared" si="10"/>
        <v>10000</v>
      </c>
      <c r="L102" s="142"/>
      <c r="M102" s="143" t="s">
        <v>69</v>
      </c>
      <c r="N102" s="386">
        <v>10000</v>
      </c>
      <c r="O102" s="287">
        <f t="shared" si="9"/>
        <v>10000</v>
      </c>
      <c r="P102" s="144" t="s">
        <v>69</v>
      </c>
      <c r="Q102" s="286">
        <v>10000</v>
      </c>
      <c r="R102" s="287">
        <f t="shared" si="8"/>
        <v>10000</v>
      </c>
      <c r="S102" s="292"/>
      <c r="T102" s="387"/>
      <c r="U102" s="293" t="s">
        <v>59</v>
      </c>
      <c r="V102" s="1"/>
    </row>
    <row r="103" spans="1:22" ht="27" customHeight="1" thickBot="1">
      <c r="A103" s="277">
        <v>49</v>
      </c>
      <c r="B103" s="278" t="s">
        <v>53</v>
      </c>
      <c r="C103" s="314">
        <f t="shared" si="5"/>
        <v>24900</v>
      </c>
      <c r="D103" s="300" t="s">
        <v>4</v>
      </c>
      <c r="E103" s="301" t="s">
        <v>69</v>
      </c>
      <c r="F103" s="382">
        <f t="shared" si="6"/>
        <v>24900</v>
      </c>
      <c r="G103" s="383">
        <v>8300</v>
      </c>
      <c r="H103" s="284"/>
      <c r="I103" s="384" t="str">
        <f t="shared" si="7"/>
        <v>własne</v>
      </c>
      <c r="J103" s="286">
        <v>8300</v>
      </c>
      <c r="K103" s="385">
        <f t="shared" si="10"/>
        <v>8300</v>
      </c>
      <c r="L103" s="142"/>
      <c r="M103" s="143" t="s">
        <v>69</v>
      </c>
      <c r="N103" s="386">
        <v>8300</v>
      </c>
      <c r="O103" s="287">
        <f t="shared" si="9"/>
        <v>8300</v>
      </c>
      <c r="P103" s="144" t="s">
        <v>69</v>
      </c>
      <c r="Q103" s="286">
        <v>8300</v>
      </c>
      <c r="R103" s="287">
        <f t="shared" si="8"/>
        <v>8300</v>
      </c>
      <c r="S103" s="292"/>
      <c r="T103" s="387"/>
      <c r="U103" s="293" t="s">
        <v>60</v>
      </c>
      <c r="V103" s="1"/>
    </row>
    <row r="104" spans="1:22" ht="27" customHeight="1" thickBot="1">
      <c r="A104" s="277">
        <v>50</v>
      </c>
      <c r="B104" s="278" t="s">
        <v>55</v>
      </c>
      <c r="C104" s="314">
        <f t="shared" si="5"/>
        <v>24600</v>
      </c>
      <c r="D104" s="300" t="s">
        <v>4</v>
      </c>
      <c r="E104" s="301" t="s">
        <v>69</v>
      </c>
      <c r="F104" s="382">
        <f t="shared" si="6"/>
        <v>24600</v>
      </c>
      <c r="G104" s="383">
        <v>8200</v>
      </c>
      <c r="H104" s="284"/>
      <c r="I104" s="384" t="str">
        <f t="shared" si="7"/>
        <v>własne</v>
      </c>
      <c r="J104" s="286">
        <v>8200</v>
      </c>
      <c r="K104" s="385">
        <f t="shared" si="10"/>
        <v>8200</v>
      </c>
      <c r="L104" s="142"/>
      <c r="M104" s="143" t="s">
        <v>69</v>
      </c>
      <c r="N104" s="386">
        <v>8200</v>
      </c>
      <c r="O104" s="287">
        <f t="shared" si="9"/>
        <v>8200</v>
      </c>
      <c r="P104" s="144" t="s">
        <v>69</v>
      </c>
      <c r="Q104" s="286">
        <v>8200</v>
      </c>
      <c r="R104" s="287">
        <f t="shared" si="8"/>
        <v>8200</v>
      </c>
      <c r="S104" s="292"/>
      <c r="T104" s="387"/>
      <c r="U104" s="293" t="s">
        <v>4</v>
      </c>
      <c r="V104" s="1"/>
    </row>
    <row r="105" spans="1:22" ht="27" customHeight="1" thickBot="1">
      <c r="A105" s="277">
        <v>51</v>
      </c>
      <c r="B105" s="278" t="s">
        <v>87</v>
      </c>
      <c r="C105" s="314">
        <f t="shared" si="5"/>
        <v>33000</v>
      </c>
      <c r="D105" s="300" t="s">
        <v>4</v>
      </c>
      <c r="E105" s="301" t="s">
        <v>69</v>
      </c>
      <c r="F105" s="382">
        <f t="shared" si="6"/>
        <v>33000</v>
      </c>
      <c r="G105" s="383">
        <v>11000</v>
      </c>
      <c r="H105" s="284"/>
      <c r="I105" s="384" t="str">
        <f t="shared" si="7"/>
        <v>własne</v>
      </c>
      <c r="J105" s="286">
        <v>11000</v>
      </c>
      <c r="K105" s="385">
        <f t="shared" si="10"/>
        <v>11000</v>
      </c>
      <c r="L105" s="142"/>
      <c r="M105" s="143" t="s">
        <v>69</v>
      </c>
      <c r="N105" s="386">
        <v>11000</v>
      </c>
      <c r="O105" s="287">
        <f t="shared" si="9"/>
        <v>11000</v>
      </c>
      <c r="P105" s="144" t="s">
        <v>69</v>
      </c>
      <c r="Q105" s="286">
        <v>11000</v>
      </c>
      <c r="R105" s="287">
        <f t="shared" si="8"/>
        <v>11000</v>
      </c>
      <c r="S105" s="292"/>
      <c r="T105" s="387"/>
      <c r="U105" s="293" t="s">
        <v>61</v>
      </c>
      <c r="V105" s="1"/>
    </row>
    <row r="106" spans="1:22" ht="15" customHeight="1" thickBot="1">
      <c r="A106" s="277">
        <v>52</v>
      </c>
      <c r="B106" s="278" t="s">
        <v>88</v>
      </c>
      <c r="C106" s="314">
        <f t="shared" si="5"/>
        <v>120000</v>
      </c>
      <c r="D106" s="388" t="s">
        <v>5</v>
      </c>
      <c r="E106" s="301"/>
      <c r="F106" s="382">
        <f t="shared" si="6"/>
        <v>120000</v>
      </c>
      <c r="G106" s="383"/>
      <c r="H106" s="284"/>
      <c r="I106" s="384"/>
      <c r="J106" s="286">
        <v>40000</v>
      </c>
      <c r="K106" s="385">
        <f t="shared" si="10"/>
        <v>40000</v>
      </c>
      <c r="L106" s="142"/>
      <c r="M106" s="143"/>
      <c r="N106" s="386">
        <v>40000</v>
      </c>
      <c r="O106" s="287">
        <f t="shared" si="9"/>
        <v>40000</v>
      </c>
      <c r="P106" s="144"/>
      <c r="Q106" s="286">
        <v>40000</v>
      </c>
      <c r="R106" s="287">
        <f t="shared" si="8"/>
        <v>40000</v>
      </c>
      <c r="S106" s="292"/>
      <c r="T106" s="387"/>
      <c r="U106" s="293" t="s">
        <v>5</v>
      </c>
      <c r="V106" s="1"/>
    </row>
    <row r="107" spans="1:22" ht="18" customHeight="1" thickBot="1">
      <c r="A107" s="277">
        <v>53</v>
      </c>
      <c r="B107" s="278" t="s">
        <v>62</v>
      </c>
      <c r="C107" s="314">
        <f t="shared" si="5"/>
        <v>474810</v>
      </c>
      <c r="D107" s="388" t="s">
        <v>9</v>
      </c>
      <c r="E107" s="301"/>
      <c r="F107" s="382">
        <f t="shared" si="6"/>
        <v>474810</v>
      </c>
      <c r="G107" s="383">
        <v>159000</v>
      </c>
      <c r="H107" s="284"/>
      <c r="I107" s="384">
        <f t="shared" si="7"/>
        <v>0</v>
      </c>
      <c r="J107" s="286">
        <f>159000+115810</f>
        <v>274810</v>
      </c>
      <c r="K107" s="385">
        <f t="shared" si="10"/>
        <v>274810</v>
      </c>
      <c r="L107" s="142"/>
      <c r="M107" s="143" t="s">
        <v>69</v>
      </c>
      <c r="N107" s="386">
        <v>100000</v>
      </c>
      <c r="O107" s="287">
        <f>SUM(N107)</f>
        <v>100000</v>
      </c>
      <c r="P107" s="144" t="s">
        <v>69</v>
      </c>
      <c r="Q107" s="286">
        <v>100000</v>
      </c>
      <c r="R107" s="287">
        <f>Q107</f>
        <v>100000</v>
      </c>
      <c r="S107" s="292"/>
      <c r="T107" s="387"/>
      <c r="U107" s="293" t="s">
        <v>9</v>
      </c>
      <c r="V107" s="1"/>
    </row>
    <row r="108" spans="1:22" ht="15" customHeight="1" thickBot="1">
      <c r="A108" s="151"/>
      <c r="B108" s="8"/>
      <c r="C108" s="80"/>
      <c r="D108" s="14"/>
      <c r="E108" s="7"/>
      <c r="F108" s="41"/>
      <c r="G108" s="82"/>
      <c r="H108" s="20"/>
      <c r="I108" s="20"/>
      <c r="J108" s="375"/>
      <c r="K108" s="376">
        <f>SUM(K98:K107)</f>
        <v>1084310</v>
      </c>
      <c r="L108" s="377"/>
      <c r="M108" s="378"/>
      <c r="N108" s="379"/>
      <c r="O108" s="380">
        <f>SUM(O98:O107)</f>
        <v>681500</v>
      </c>
      <c r="P108" s="381"/>
      <c r="Q108" s="375"/>
      <c r="R108" s="380">
        <f>SUM(R98:R107)</f>
        <v>881500</v>
      </c>
      <c r="S108" s="20"/>
      <c r="T108" s="20"/>
      <c r="U108" s="23"/>
      <c r="V108" s="1"/>
    </row>
    <row r="109" spans="1:22" ht="15" customHeight="1">
      <c r="A109" s="151"/>
      <c r="B109" s="8"/>
      <c r="C109" s="80"/>
      <c r="D109" s="14"/>
      <c r="E109" s="7"/>
      <c r="F109" s="41"/>
      <c r="G109" s="82"/>
      <c r="H109" s="20"/>
      <c r="I109" s="20"/>
      <c r="J109" s="18"/>
      <c r="K109" s="65"/>
      <c r="L109" s="65"/>
      <c r="M109" s="19"/>
      <c r="N109" s="65"/>
      <c r="O109" s="18"/>
      <c r="P109" s="19"/>
      <c r="Q109" s="18"/>
      <c r="R109" s="20"/>
      <c r="S109" s="20"/>
      <c r="T109" s="20"/>
      <c r="U109" s="23"/>
      <c r="V109" s="1"/>
    </row>
    <row r="110" spans="1:22" ht="15" customHeight="1">
      <c r="A110" s="151"/>
      <c r="B110" s="8"/>
      <c r="C110" s="80"/>
      <c r="D110" s="14"/>
      <c r="E110" s="7"/>
      <c r="F110" s="41"/>
      <c r="G110" s="82"/>
      <c r="H110" s="20"/>
      <c r="I110" s="20"/>
      <c r="J110" s="18"/>
      <c r="K110" s="65"/>
      <c r="L110" s="65"/>
      <c r="M110" s="19"/>
      <c r="N110" s="65"/>
      <c r="O110" s="18"/>
      <c r="P110" s="19"/>
      <c r="Q110" s="18"/>
      <c r="R110" s="20"/>
      <c r="S110" s="20"/>
      <c r="T110" s="20"/>
      <c r="U110" s="23"/>
      <c r="V110" s="1"/>
    </row>
    <row r="111" spans="1:22" ht="21" customHeight="1" thickBot="1">
      <c r="A111" s="151"/>
      <c r="B111" s="208" t="s">
        <v>136</v>
      </c>
      <c r="C111" s="80"/>
      <c r="D111" s="14"/>
      <c r="E111" s="7"/>
      <c r="F111" s="41"/>
      <c r="G111" s="82"/>
      <c r="H111" s="20"/>
      <c r="I111" s="20"/>
      <c r="J111" s="18"/>
      <c r="K111" s="65"/>
      <c r="L111" s="65"/>
      <c r="M111" s="19"/>
      <c r="N111" s="65"/>
      <c r="O111" s="18"/>
      <c r="P111" s="19"/>
      <c r="Q111" s="18"/>
      <c r="R111" s="20"/>
      <c r="S111" s="20"/>
      <c r="T111" s="20"/>
      <c r="U111" s="23"/>
      <c r="V111" s="1"/>
    </row>
    <row r="112" spans="1:22" ht="43.5" customHeight="1" thickBot="1">
      <c r="A112" s="162" t="s">
        <v>26</v>
      </c>
      <c r="B112" s="163" t="s">
        <v>1</v>
      </c>
      <c r="C112" s="161" t="s">
        <v>0</v>
      </c>
      <c r="D112" s="430" t="s">
        <v>2</v>
      </c>
      <c r="E112" s="431"/>
      <c r="F112" s="13"/>
      <c r="G112" s="13" t="s">
        <v>0</v>
      </c>
      <c r="H112" s="161" t="s">
        <v>80</v>
      </c>
      <c r="I112" s="36" t="s">
        <v>76</v>
      </c>
      <c r="J112" s="159" t="s">
        <v>77</v>
      </c>
      <c r="K112" s="154" t="s">
        <v>121</v>
      </c>
      <c r="L112" s="36" t="s">
        <v>67</v>
      </c>
      <c r="M112" s="432" t="s">
        <v>77</v>
      </c>
      <c r="N112" s="432"/>
      <c r="O112" s="154" t="s">
        <v>120</v>
      </c>
      <c r="P112" s="432" t="s">
        <v>77</v>
      </c>
      <c r="Q112" s="432"/>
      <c r="R112" s="155" t="s">
        <v>122</v>
      </c>
      <c r="S112" s="134" t="s">
        <v>77</v>
      </c>
      <c r="T112" s="160" t="s">
        <v>124</v>
      </c>
      <c r="U112" s="164" t="s">
        <v>123</v>
      </c>
      <c r="V112" s="1"/>
    </row>
    <row r="113" spans="1:22" s="11" customFormat="1" ht="15" customHeight="1">
      <c r="A113" s="451" t="s">
        <v>137</v>
      </c>
      <c r="B113" s="438" t="s">
        <v>97</v>
      </c>
      <c r="C113" s="441">
        <f>SUM(H117,H116,H115,H114,K113)</f>
        <v>4442087</v>
      </c>
      <c r="D113" s="444" t="s">
        <v>11</v>
      </c>
      <c r="E113" s="445"/>
      <c r="F113" s="254">
        <f>SUM(F114:F117)</f>
        <v>4442087</v>
      </c>
      <c r="G113" s="469">
        <f>SUM(H113:K113)</f>
        <v>8782087</v>
      </c>
      <c r="H113" s="166">
        <f>SUM(H114:H117)</f>
        <v>102087</v>
      </c>
      <c r="I113" s="256"/>
      <c r="J113" s="86">
        <f>SUM(J114:J117)</f>
        <v>4340000</v>
      </c>
      <c r="K113" s="472">
        <f>SUM(J114:J117)</f>
        <v>4340000</v>
      </c>
      <c r="L113" s="475">
        <f>F114</f>
        <v>272087</v>
      </c>
      <c r="M113" s="302"/>
      <c r="N113" s="165">
        <v>0</v>
      </c>
      <c r="O113" s="448">
        <f>SUM(N113,N117)</f>
        <v>0</v>
      </c>
      <c r="P113" s="303"/>
      <c r="Q113" s="304">
        <v>0</v>
      </c>
      <c r="R113" s="454">
        <v>0</v>
      </c>
      <c r="S113" s="256"/>
      <c r="T113" s="305">
        <v>0</v>
      </c>
      <c r="U113" s="457" t="s">
        <v>72</v>
      </c>
      <c r="V113" s="146"/>
    </row>
    <row r="114" spans="1:22" s="11" customFormat="1" ht="15" customHeight="1">
      <c r="A114" s="452"/>
      <c r="B114" s="439"/>
      <c r="C114" s="442"/>
      <c r="D114" s="460" t="s">
        <v>4</v>
      </c>
      <c r="E114" s="6" t="s">
        <v>69</v>
      </c>
      <c r="F114" s="49">
        <f>SUM(H114,J114,N114,Q114)</f>
        <v>272087</v>
      </c>
      <c r="G114" s="470"/>
      <c r="H114" s="50">
        <v>42087</v>
      </c>
      <c r="I114" s="51" t="str">
        <f>E114</f>
        <v>własne</v>
      </c>
      <c r="J114" s="52">
        <v>230000</v>
      </c>
      <c r="K114" s="473"/>
      <c r="L114" s="446"/>
      <c r="M114" s="32" t="s">
        <v>69</v>
      </c>
      <c r="N114" s="55">
        <v>0</v>
      </c>
      <c r="O114" s="449"/>
      <c r="P114" s="32" t="s">
        <v>69</v>
      </c>
      <c r="Q114" s="170">
        <v>0</v>
      </c>
      <c r="R114" s="455"/>
      <c r="S114" s="71"/>
      <c r="T114" s="79">
        <v>0</v>
      </c>
      <c r="U114" s="458"/>
      <c r="V114" s="146"/>
    </row>
    <row r="115" spans="1:22" s="11" customFormat="1" ht="15" customHeight="1">
      <c r="A115" s="452"/>
      <c r="B115" s="439"/>
      <c r="C115" s="442"/>
      <c r="D115" s="460"/>
      <c r="E115" s="75" t="s">
        <v>140</v>
      </c>
      <c r="F115" s="49">
        <f>SUM(H115,J115,N115,Q115)</f>
        <v>3230080</v>
      </c>
      <c r="G115" s="470"/>
      <c r="H115" s="50">
        <v>0</v>
      </c>
      <c r="I115" s="51" t="str">
        <f>E115</f>
        <v>kredyt*</v>
      </c>
      <c r="J115" s="52">
        <v>3230080</v>
      </c>
      <c r="K115" s="473"/>
      <c r="L115" s="446"/>
      <c r="M115" s="72" t="s">
        <v>68</v>
      </c>
      <c r="N115" s="55">
        <v>0</v>
      </c>
      <c r="O115" s="449"/>
      <c r="P115" s="72" t="s">
        <v>68</v>
      </c>
      <c r="Q115" s="170">
        <v>0</v>
      </c>
      <c r="R115" s="455"/>
      <c r="S115" s="71"/>
      <c r="T115" s="79">
        <v>0</v>
      </c>
      <c r="U115" s="458"/>
      <c r="V115" s="146"/>
    </row>
    <row r="116" spans="1:22" s="11" customFormat="1" ht="15" customHeight="1">
      <c r="A116" s="452"/>
      <c r="B116" s="439"/>
      <c r="C116" s="442"/>
      <c r="D116" s="460"/>
      <c r="E116" s="75" t="s">
        <v>63</v>
      </c>
      <c r="F116" s="49">
        <f>SUM(H116,J116,N116,Q116)</f>
        <v>799920</v>
      </c>
      <c r="G116" s="470"/>
      <c r="H116" s="50">
        <v>60000</v>
      </c>
      <c r="I116" s="51" t="str">
        <f>E116</f>
        <v>pożyczka</v>
      </c>
      <c r="J116" s="52">
        <v>739920</v>
      </c>
      <c r="K116" s="473"/>
      <c r="L116" s="446"/>
      <c r="M116" s="76" t="s">
        <v>63</v>
      </c>
      <c r="N116" s="55">
        <v>0</v>
      </c>
      <c r="O116" s="449"/>
      <c r="P116" s="76" t="s">
        <v>63</v>
      </c>
      <c r="Q116" s="170">
        <v>0</v>
      </c>
      <c r="R116" s="455"/>
      <c r="S116" s="71"/>
      <c r="T116" s="79">
        <v>0</v>
      </c>
      <c r="U116" s="458"/>
      <c r="V116" s="146"/>
    </row>
    <row r="117" spans="1:22" s="11" customFormat="1" ht="15" customHeight="1" thickBot="1">
      <c r="A117" s="453"/>
      <c r="B117" s="440"/>
      <c r="C117" s="443"/>
      <c r="D117" s="306" t="s">
        <v>70</v>
      </c>
      <c r="E117" s="307"/>
      <c r="F117" s="260">
        <f>SUM(H117,J117,N117,Q117)</f>
        <v>140000</v>
      </c>
      <c r="G117" s="471"/>
      <c r="H117" s="264">
        <v>0</v>
      </c>
      <c r="I117" s="221">
        <f>E117</f>
        <v>0</v>
      </c>
      <c r="J117" s="89">
        <v>140000</v>
      </c>
      <c r="K117" s="474"/>
      <c r="L117" s="447"/>
      <c r="M117" s="308" t="s">
        <v>71</v>
      </c>
      <c r="N117" s="56">
        <v>0</v>
      </c>
      <c r="O117" s="450"/>
      <c r="P117" s="308" t="s">
        <v>71</v>
      </c>
      <c r="Q117" s="121">
        <v>0</v>
      </c>
      <c r="R117" s="456"/>
      <c r="S117" s="309"/>
      <c r="T117" s="310">
        <v>0</v>
      </c>
      <c r="U117" s="459"/>
      <c r="V117" s="146"/>
    </row>
    <row r="118" spans="1:22" s="44" customFormat="1" ht="30.75" customHeight="1">
      <c r="A118" s="461" t="s">
        <v>138</v>
      </c>
      <c r="B118" s="463" t="s">
        <v>99</v>
      </c>
      <c r="C118" s="465">
        <v>8979021</v>
      </c>
      <c r="D118" s="198" t="s">
        <v>9</v>
      </c>
      <c r="E118" s="244"/>
      <c r="F118" s="49">
        <v>8400000</v>
      </c>
      <c r="G118" s="197">
        <v>8400000</v>
      </c>
      <c r="H118" s="252">
        <v>579021</v>
      </c>
      <c r="I118" s="135">
        <f>E118</f>
        <v>0</v>
      </c>
      <c r="J118" s="245">
        <v>600000</v>
      </c>
      <c r="K118" s="196">
        <f>SUM(J118)</f>
        <v>600000</v>
      </c>
      <c r="L118" s="27"/>
      <c r="M118" s="43" t="s">
        <v>69</v>
      </c>
      <c r="N118" s="246">
        <v>700000</v>
      </c>
      <c r="O118" s="196">
        <f>SUM(N118)</f>
        <v>700000</v>
      </c>
      <c r="P118" s="43" t="s">
        <v>69</v>
      </c>
      <c r="Q118" s="246">
        <v>700000</v>
      </c>
      <c r="R118" s="177">
        <f>SUM(Q118)</f>
        <v>700000</v>
      </c>
      <c r="S118" s="27"/>
      <c r="T118" s="200">
        <v>900000</v>
      </c>
      <c r="U118" s="467" t="s">
        <v>9</v>
      </c>
      <c r="V118" s="147"/>
    </row>
    <row r="119" spans="1:22" s="44" customFormat="1" ht="13.5" customHeight="1" thickBot="1">
      <c r="A119" s="462"/>
      <c r="B119" s="464"/>
      <c r="C119" s="466"/>
      <c r="D119" s="172" t="s">
        <v>108</v>
      </c>
      <c r="E119" s="46"/>
      <c r="F119" s="218"/>
      <c r="G119" s="219"/>
      <c r="H119" s="220">
        <v>0</v>
      </c>
      <c r="I119" s="221"/>
      <c r="J119" s="30">
        <v>644000</v>
      </c>
      <c r="K119" s="33">
        <f>SUM(J119)</f>
        <v>644000</v>
      </c>
      <c r="L119" s="222"/>
      <c r="M119" s="223"/>
      <c r="N119" s="169">
        <v>1300000</v>
      </c>
      <c r="O119" s="33">
        <f>SUM(N119)</f>
        <v>1300000</v>
      </c>
      <c r="P119" s="223"/>
      <c r="Q119" s="169">
        <v>1700000</v>
      </c>
      <c r="R119" s="224">
        <f>SUM(Q119)</f>
        <v>1700000</v>
      </c>
      <c r="S119" s="222"/>
      <c r="T119" s="40">
        <v>1856000</v>
      </c>
      <c r="U119" s="468"/>
      <c r="V119" s="147"/>
    </row>
    <row r="120" spans="1:22" s="11" customFormat="1" ht="15" customHeight="1">
      <c r="A120" s="213"/>
      <c r="B120" s="8"/>
      <c r="C120" s="80"/>
      <c r="D120" s="71"/>
      <c r="E120" s="214"/>
      <c r="F120" s="81"/>
      <c r="G120" s="80"/>
      <c r="H120" s="65"/>
      <c r="I120" s="71"/>
      <c r="J120" s="65"/>
      <c r="K120" s="215"/>
      <c r="L120" s="65"/>
      <c r="M120" s="216"/>
      <c r="N120" s="65"/>
      <c r="O120" s="71"/>
      <c r="P120" s="216"/>
      <c r="Q120" s="71"/>
      <c r="R120" s="71"/>
      <c r="S120" s="71"/>
      <c r="T120" s="71"/>
      <c r="U120" s="217"/>
      <c r="V120" s="146"/>
    </row>
    <row r="121" spans="1:22" s="11" customFormat="1" ht="15" customHeight="1">
      <c r="A121" s="213"/>
      <c r="B121" s="8" t="s">
        <v>139</v>
      </c>
      <c r="C121" s="80" t="s">
        <v>143</v>
      </c>
      <c r="D121" s="71"/>
      <c r="E121" s="214"/>
      <c r="F121" s="81"/>
      <c r="G121" s="80"/>
      <c r="H121" s="65"/>
      <c r="I121" s="71"/>
      <c r="J121" s="65"/>
      <c r="K121" s="215"/>
      <c r="L121" s="65"/>
      <c r="M121" s="216"/>
      <c r="N121" s="65"/>
      <c r="O121" s="71"/>
      <c r="P121" s="216"/>
      <c r="Q121" s="71"/>
      <c r="R121" s="71"/>
      <c r="S121" s="71"/>
      <c r="T121" s="71"/>
      <c r="U121" s="217"/>
      <c r="V121" s="146"/>
    </row>
    <row r="122" spans="1:22" s="11" customFormat="1" ht="15" customHeight="1">
      <c r="A122" s="213"/>
      <c r="B122" s="8" t="s">
        <v>141</v>
      </c>
      <c r="C122" s="80" t="s">
        <v>142</v>
      </c>
      <c r="D122" s="71"/>
      <c r="E122" s="214"/>
      <c r="F122" s="81"/>
      <c r="G122" s="80"/>
      <c r="H122" s="65"/>
      <c r="I122" s="71"/>
      <c r="J122" s="65"/>
      <c r="K122" s="215"/>
      <c r="L122" s="65"/>
      <c r="M122" s="216"/>
      <c r="N122" s="65"/>
      <c r="O122" s="71"/>
      <c r="P122" s="216"/>
      <c r="Q122" s="71"/>
      <c r="R122" s="71"/>
      <c r="S122" s="71"/>
      <c r="T122" s="71"/>
      <c r="U122" s="217"/>
      <c r="V122" s="146"/>
    </row>
    <row r="123" spans="1:22" s="11" customFormat="1" ht="15" customHeight="1">
      <c r="A123" s="213"/>
      <c r="B123" s="8"/>
      <c r="C123" s="80"/>
      <c r="D123" s="71"/>
      <c r="E123" s="214"/>
      <c r="F123" s="81"/>
      <c r="G123" s="80"/>
      <c r="H123" s="65"/>
      <c r="I123" s="71"/>
      <c r="J123" s="65"/>
      <c r="K123" s="215"/>
      <c r="L123" s="65"/>
      <c r="M123" s="216"/>
      <c r="N123" s="65"/>
      <c r="O123" s="71"/>
      <c r="P123" s="216"/>
      <c r="Q123" s="71"/>
      <c r="R123" s="71"/>
      <c r="S123" s="71"/>
      <c r="T123" s="71"/>
      <c r="U123" s="217"/>
      <c r="V123" s="146"/>
    </row>
    <row r="124" spans="1:22" ht="15" customHeight="1">
      <c r="A124" s="151"/>
      <c r="B124" s="68"/>
      <c r="C124" s="80"/>
      <c r="D124" s="14"/>
      <c r="E124" s="7"/>
      <c r="F124" s="41"/>
      <c r="G124" s="82"/>
      <c r="H124" s="20"/>
      <c r="I124" s="20"/>
      <c r="J124" s="18"/>
      <c r="K124" s="65"/>
      <c r="L124" s="65"/>
      <c r="M124" s="19"/>
      <c r="N124" s="65"/>
      <c r="O124" s="18"/>
      <c r="P124" s="19"/>
      <c r="Q124" s="18"/>
      <c r="R124" s="20"/>
      <c r="S124" s="20"/>
      <c r="T124" s="20"/>
      <c r="U124" s="23"/>
      <c r="V124" s="1"/>
    </row>
    <row r="125" spans="1:22" ht="15.75" customHeight="1">
      <c r="A125" s="151"/>
      <c r="B125" s="68"/>
      <c r="C125" s="80"/>
      <c r="D125" s="208" t="s">
        <v>113</v>
      </c>
      <c r="E125" s="390"/>
      <c r="F125" s="391"/>
      <c r="G125" s="392"/>
      <c r="H125" s="393"/>
      <c r="I125" s="393"/>
      <c r="J125" s="394"/>
      <c r="K125" s="395"/>
      <c r="L125" s="395"/>
      <c r="M125" s="396"/>
      <c r="N125" s="395"/>
      <c r="O125" s="394"/>
      <c r="P125" s="19"/>
      <c r="Q125" s="18"/>
      <c r="R125" s="20"/>
      <c r="S125" s="20"/>
      <c r="T125" s="20"/>
      <c r="U125" s="23"/>
      <c r="V125" s="1"/>
    </row>
    <row r="126" spans="1:22" ht="15.75" customHeight="1">
      <c r="A126" s="151"/>
      <c r="B126" s="68"/>
      <c r="C126" s="80"/>
      <c r="D126" s="68"/>
      <c r="E126" s="7"/>
      <c r="F126" s="41"/>
      <c r="G126" s="82"/>
      <c r="H126" s="20"/>
      <c r="I126" s="20"/>
      <c r="J126" s="18"/>
      <c r="K126" s="65"/>
      <c r="L126" s="65"/>
      <c r="M126" s="19"/>
      <c r="N126" s="65"/>
      <c r="O126" s="18"/>
      <c r="P126" s="19"/>
      <c r="Q126" s="18"/>
      <c r="R126" s="20"/>
      <c r="S126" s="20"/>
      <c r="T126" s="20"/>
      <c r="U126" s="23"/>
      <c r="V126" s="1"/>
    </row>
    <row r="127" spans="1:22" ht="15" customHeight="1" thickBot="1">
      <c r="A127" s="151"/>
      <c r="B127" s="8"/>
      <c r="C127" s="80"/>
      <c r="D127" s="14"/>
      <c r="E127" s="7"/>
      <c r="F127" s="41"/>
      <c r="G127" s="82"/>
      <c r="H127" s="20"/>
      <c r="I127" s="20"/>
      <c r="J127" s="18"/>
      <c r="K127" s="65"/>
      <c r="L127" s="65"/>
      <c r="M127" s="19"/>
      <c r="N127" s="65"/>
      <c r="O127" s="18"/>
      <c r="P127" s="19"/>
      <c r="Q127" s="18"/>
      <c r="R127" s="20"/>
      <c r="S127" s="20"/>
      <c r="T127" s="20"/>
      <c r="U127" s="23"/>
      <c r="V127" s="1"/>
    </row>
    <row r="128" spans="1:21" ht="41.25" customHeight="1" thickBot="1">
      <c r="A128" s="152"/>
      <c r="B128" s="90"/>
      <c r="C128" s="91"/>
      <c r="D128" s="57"/>
      <c r="E128" s="92"/>
      <c r="F128" s="93"/>
      <c r="G128" s="94"/>
      <c r="H128" s="156" t="s">
        <v>102</v>
      </c>
      <c r="I128" s="95"/>
      <c r="J128" s="96"/>
      <c r="K128" s="157" t="s">
        <v>103</v>
      </c>
      <c r="L128" s="97"/>
      <c r="M128" s="98"/>
      <c r="N128" s="97"/>
      <c r="O128" s="158" t="s">
        <v>104</v>
      </c>
      <c r="P128" s="98"/>
      <c r="Q128" s="70"/>
      <c r="R128" s="158" t="s">
        <v>105</v>
      </c>
      <c r="S128" s="99"/>
      <c r="T128" s="99"/>
      <c r="U128" s="158" t="s">
        <v>116</v>
      </c>
    </row>
    <row r="129" spans="1:22" ht="32.25" customHeight="1" thickBot="1">
      <c r="A129" s="152"/>
      <c r="B129" s="12"/>
      <c r="C129" s="100"/>
      <c r="D129" s="552" t="s">
        <v>11</v>
      </c>
      <c r="E129" s="553"/>
      <c r="F129" s="400"/>
      <c r="G129" s="401">
        <f>SUM(G136,G135,G134,G130)</f>
        <v>27798726</v>
      </c>
      <c r="H129" s="402">
        <f>SUM(H137,H136,H135,H134,H130)</f>
        <v>1638231.5</v>
      </c>
      <c r="I129" s="398"/>
      <c r="J129" s="101"/>
      <c r="K129" s="402">
        <f>SUM(K134:K137,K130)</f>
        <v>12752097</v>
      </c>
      <c r="L129" s="398"/>
      <c r="M129" s="399"/>
      <c r="N129" s="101"/>
      <c r="O129" s="402">
        <f>SUM(O137,O136,O135,O134,O130)</f>
        <v>18818712</v>
      </c>
      <c r="P129" s="398">
        <f>SUM(P134:P136,P130)</f>
        <v>3953000</v>
      </c>
      <c r="Q129" s="101"/>
      <c r="R129" s="402">
        <f>SUM(R130,R134:R137)</f>
        <v>23331500</v>
      </c>
      <c r="S129" s="397"/>
      <c r="T129" s="53"/>
      <c r="U129" s="402">
        <f>SUM(U134:U137,U130)</f>
        <v>70576000</v>
      </c>
      <c r="V129" s="4"/>
    </row>
    <row r="130" spans="1:21" ht="15" customHeight="1">
      <c r="A130" s="152"/>
      <c r="B130" s="102"/>
      <c r="C130" s="103"/>
      <c r="D130" s="104" t="s">
        <v>73</v>
      </c>
      <c r="E130" s="105"/>
      <c r="F130" s="66"/>
      <c r="G130" s="106">
        <f>SUM(G98:G105,F49:F51,F46:F47,F37:F38,F35:F36,F31:F33,F24:F30,F7:F23,F2:F6)</f>
        <v>16947176</v>
      </c>
      <c r="H130" s="54">
        <f>SUM(H131,H132,H133)</f>
        <v>338045.8</v>
      </c>
      <c r="I130" s="54"/>
      <c r="J130" s="546"/>
      <c r="K130" s="54">
        <f>SUM(K131:K133)</f>
        <v>9693647</v>
      </c>
      <c r="L130" s="54"/>
      <c r="M130" s="107"/>
      <c r="N130" s="567"/>
      <c r="O130" s="54">
        <f>SUM(O131:O133)</f>
        <v>7779462</v>
      </c>
      <c r="P130" s="107"/>
      <c r="Q130" s="546"/>
      <c r="R130" s="108">
        <f>SUM(R131:R133)</f>
        <v>12675250</v>
      </c>
      <c r="S130" s="137"/>
      <c r="T130" s="564"/>
      <c r="U130" s="108">
        <f>SUM(U131:U133)</f>
        <v>38600000</v>
      </c>
    </row>
    <row r="131" spans="1:21" ht="15" customHeight="1">
      <c r="A131" s="152"/>
      <c r="B131" s="102"/>
      <c r="C131" s="103"/>
      <c r="D131" s="549" t="s">
        <v>4</v>
      </c>
      <c r="E131" s="109" t="s">
        <v>69</v>
      </c>
      <c r="F131" s="64"/>
      <c r="G131" s="110" t="e">
        <f>SUM(G105,G104,G103,G102,G101,G100,#REF!,G99,G98,F49,F47,F46,F38,F36,F33,F30,F27,F25,F23,F21,F15,F13,F9,F6,F3)</f>
        <v>#REF!</v>
      </c>
      <c r="H131" s="112">
        <f>SUM(H4,H7,H10,H20,H28,H31,H44,H49,H63,H68,H74,H74,H82,H84)</f>
        <v>278045.8</v>
      </c>
      <c r="I131" s="55"/>
      <c r="J131" s="547"/>
      <c r="K131" s="55">
        <f>SUM(J3,J6,J9,J13,J15,J17,J19,J21,J23,J25,J27,J30,J33,J36,J38,J44,J45,J46,J47,J49,J68,J98:J105,J63,J79,J84,J92,J77,J93)</f>
        <v>2516684</v>
      </c>
      <c r="L131" s="55"/>
      <c r="M131" s="111" t="s">
        <v>69</v>
      </c>
      <c r="N131" s="568"/>
      <c r="O131" s="55">
        <f>SUM(N3,N6,N9,N13,N15,N17,N19,N21,N23,N25,N27,N30,N33,N36,N38,N44,N45,N46,N47,N49,N68,N98:N105,N63,N79,N84,N92,N93)</f>
        <v>1106000</v>
      </c>
      <c r="P131" s="55">
        <f>SUM(O3,O6,O9,O13,O15,O21,O23,O25,O27,O30,O33,O36,O38,O46,O47,O49,O98:O105)</f>
        <v>671500</v>
      </c>
      <c r="Q131" s="547"/>
      <c r="R131" s="87">
        <f>SUM(Q3,Q6,Q9,Q13,Q15,Q17,Q19,Q21,Q23,Q25,Q27,Q30,Q33,Q36,Q38,Q44,Q45,Q46,Q47,Q49,Q68,Q98:Q105,Q63,Q79,Q84,Q92,Q93)</f>
        <v>2207400</v>
      </c>
      <c r="S131" s="138"/>
      <c r="T131" s="565"/>
      <c r="U131" s="87">
        <f>SUM(T3,T6,T9,T13,T15,T17,T19,T21,T23,T25,T27,T30,T33,T36,T38,T44,T45,T46,T47,T49,T68,T98:T105,T63,T79,T84,T92,T93)</f>
        <v>8450000</v>
      </c>
    </row>
    <row r="132" spans="1:21" ht="15" customHeight="1">
      <c r="A132" s="152"/>
      <c r="B132" s="102"/>
      <c r="C132" s="103"/>
      <c r="D132" s="550"/>
      <c r="E132" s="109" t="s">
        <v>74</v>
      </c>
      <c r="F132" s="64"/>
      <c r="G132" s="112"/>
      <c r="H132" s="55">
        <v>0</v>
      </c>
      <c r="I132" s="55"/>
      <c r="J132" s="547"/>
      <c r="K132" s="55">
        <f>SUM(J2,J4,J7,J10,J14,J16,J18,J20,J22,J24,J26,J28,J31,J35,J37,J43,J50,J67,J74,J76,J82,J88)</f>
        <v>5187230</v>
      </c>
      <c r="L132" s="55">
        <f>SUM(K2,K4,K7,K10,K14,K16,K18,K20,K22,K24,K26,K28,K31,K35,K37,K43,K50,K66)</f>
        <v>4359377</v>
      </c>
      <c r="M132" s="55">
        <f>SUM(L2,L4,L7,L10,L14,L16,L18,L20,L22,L24,L26,L28,L31,L35,L37,L43,L50,L67)</f>
        <v>1674038</v>
      </c>
      <c r="N132" s="568"/>
      <c r="O132" s="55">
        <f>SUM(N2,N4,N7,N10,N14,N16,N18,N20,N22,N24,N26,N28,N31,N35,N37,N43,N50,N67,N74,N76,N82,N88)</f>
        <v>6673462</v>
      </c>
      <c r="P132" s="55">
        <f>SUM(O2,O4,O7,O10,O14,O16,O18,O20,O22,O24,O26,O28,O31,O35,O37,O43,O50,O66)</f>
        <v>3939212</v>
      </c>
      <c r="Q132" s="547"/>
      <c r="R132" s="87">
        <f>SUM(Q2,Q4,Q7,Q10,Q14,Q16,Q18,Q20,Q22,Q24,Q26,Q28,Q31,Q35,Q37,Q43,Q50,Q67,Q74,Q76,Q82,Q88)</f>
        <v>9787850</v>
      </c>
      <c r="S132" s="138"/>
      <c r="T132" s="565"/>
      <c r="U132" s="87">
        <f>SUM(T2,T4,T7,T10,T14,T16,T18,T20,T22,T24,T26,T28,T31,T35,T37,T43,T50,T67,T74,T76,T82,T88)</f>
        <v>30150000</v>
      </c>
    </row>
    <row r="133" spans="1:21" ht="15" customHeight="1">
      <c r="A133" s="152"/>
      <c r="B133" s="102"/>
      <c r="C133" s="103"/>
      <c r="D133" s="551"/>
      <c r="E133" s="109" t="s">
        <v>75</v>
      </c>
      <c r="F133" s="64"/>
      <c r="G133" s="113">
        <f>SUM(F51,F32,F29,F11,F8,F5)</f>
        <v>2729733</v>
      </c>
      <c r="H133" s="55">
        <f>SUM(H51)</f>
        <v>60000</v>
      </c>
      <c r="I133" s="55"/>
      <c r="J133" s="547"/>
      <c r="K133" s="55">
        <f>SUM(J5,J8,J11,J29,J32,J51)</f>
        <v>1989733</v>
      </c>
      <c r="L133" s="55">
        <f>SUM(K5,K8,K11,K29,K32,K51)</f>
        <v>0</v>
      </c>
      <c r="M133" s="55">
        <f>SUM(L5,L8,L11,L29,L32,L51)</f>
        <v>0</v>
      </c>
      <c r="N133" s="568"/>
      <c r="O133" s="55">
        <f>SUM(N5,N8,N11,N29,N32,N51)</f>
        <v>0</v>
      </c>
      <c r="P133" s="55">
        <f>SUM(O5,O8,O11,O29,O32,O51)</f>
        <v>0</v>
      </c>
      <c r="Q133" s="547"/>
      <c r="R133" s="87">
        <f>SUM(Q5,Q8,Q11,Q29,Q32,Q51)</f>
        <v>680000</v>
      </c>
      <c r="S133" s="138"/>
      <c r="T133" s="565"/>
      <c r="U133" s="87">
        <f>SUM(T5,T8,T11,T29,T32,T51)</f>
        <v>0</v>
      </c>
    </row>
    <row r="134" spans="1:21" ht="15" customHeight="1">
      <c r="A134" s="152"/>
      <c r="B134" s="102"/>
      <c r="C134" s="103"/>
      <c r="D134" s="114" t="s">
        <v>9</v>
      </c>
      <c r="E134" s="115"/>
      <c r="F134" s="64"/>
      <c r="G134" s="112">
        <f>SUM(G107,G72,G71,G62,G61,G57,G55,G53)</f>
        <v>9616000</v>
      </c>
      <c r="H134" s="141">
        <f>SUM(H53,H55,H57:H62,H65,H69,H72,H71,H79,H89)</f>
        <v>1300185.7</v>
      </c>
      <c r="I134" s="55"/>
      <c r="J134" s="547"/>
      <c r="K134" s="55">
        <f>SUM(J53,J57,J58,J59,J60,J61,J62,J65,J69,J71,J72,J81,J89,J107)</f>
        <v>1716000</v>
      </c>
      <c r="L134" s="55">
        <f>SUM(K53:K64,K69:K72,K107)</f>
        <v>2460000</v>
      </c>
      <c r="M134" s="55">
        <f>SUM(L53:L65,L69:L72,L107)</f>
        <v>0</v>
      </c>
      <c r="N134" s="568"/>
      <c r="O134" s="55">
        <f>SUM(N55,N57,N58,N59,N60,N61,N62,N53,N65,N69,N71,N72,N81,N89,N107)</f>
        <v>2853000</v>
      </c>
      <c r="P134" s="55">
        <f>SUM(O53:O65,O69:O72,O107)</f>
        <v>3953000</v>
      </c>
      <c r="Q134" s="547"/>
      <c r="R134" s="87">
        <f>SUM(Q53,Q55,Q57,Q58,Q59,Q60,Q61,Q62,Q65,Q69,Q71,Q72,Q81,Q89,Q107)</f>
        <v>2170000</v>
      </c>
      <c r="S134" s="138"/>
      <c r="T134" s="565"/>
      <c r="U134" s="87">
        <f>SUM(T53,T55,T57,T58,T59,T60,T61,T62,T65,T69,T71,T72,T81,T89,T107)</f>
        <v>4550000</v>
      </c>
    </row>
    <row r="135" spans="1:21" ht="15" customHeight="1">
      <c r="A135" s="152"/>
      <c r="B135" s="102"/>
      <c r="C135" s="103"/>
      <c r="D135" s="114" t="s">
        <v>5</v>
      </c>
      <c r="E135" s="115"/>
      <c r="F135" s="64"/>
      <c r="G135" s="112">
        <f>SUM(F39,F40,F42)</f>
        <v>1095550</v>
      </c>
      <c r="H135" s="55">
        <f>SUM(H39:H42,H106)</f>
        <v>0</v>
      </c>
      <c r="I135" s="55"/>
      <c r="J135" s="547"/>
      <c r="K135" s="55">
        <f>SUM(K40,K42,K39,K106)</f>
        <v>507000</v>
      </c>
      <c r="L135" s="55">
        <f>SUM(L39:L42,L106)</f>
        <v>0</v>
      </c>
      <c r="M135" s="55">
        <f>SUM(M39:M42,M106)</f>
        <v>0</v>
      </c>
      <c r="N135" s="568"/>
      <c r="O135" s="55">
        <f>SUM(O39,O40,O42,O106)</f>
        <v>380000</v>
      </c>
      <c r="P135" s="55">
        <f>SUM(P39:P42,P106)</f>
        <v>0</v>
      </c>
      <c r="Q135" s="547"/>
      <c r="R135" s="87">
        <f>SUM(R39,R40,R42,R106)</f>
        <v>380000</v>
      </c>
      <c r="S135" s="138"/>
      <c r="T135" s="565"/>
      <c r="U135" s="87">
        <f>SUM(T39:T42,T106)</f>
        <v>2720000</v>
      </c>
    </row>
    <row r="136" spans="1:21" ht="16.5" customHeight="1">
      <c r="A136" s="152"/>
      <c r="B136" s="102"/>
      <c r="C136" s="103"/>
      <c r="D136" s="116" t="s">
        <v>10</v>
      </c>
      <c r="E136" s="115"/>
      <c r="F136" s="64"/>
      <c r="G136" s="117">
        <f>SUM(F52)</f>
        <v>140000</v>
      </c>
      <c r="H136" s="67">
        <v>0</v>
      </c>
      <c r="I136" s="67"/>
      <c r="J136" s="547"/>
      <c r="K136" s="67">
        <f>SUM(J52)</f>
        <v>140000</v>
      </c>
      <c r="L136" s="73"/>
      <c r="M136" s="118"/>
      <c r="N136" s="568"/>
      <c r="O136" s="67">
        <f>SUM(N52)</f>
        <v>0</v>
      </c>
      <c r="P136" s="118"/>
      <c r="Q136" s="547"/>
      <c r="R136" s="74">
        <v>0</v>
      </c>
      <c r="S136" s="139"/>
      <c r="T136" s="565"/>
      <c r="U136" s="74">
        <v>0</v>
      </c>
    </row>
    <row r="137" spans="1:21" ht="27" customHeight="1" thickBot="1">
      <c r="A137" s="152"/>
      <c r="B137" s="102"/>
      <c r="C137" s="119"/>
      <c r="D137" s="556" t="s">
        <v>132</v>
      </c>
      <c r="E137" s="557"/>
      <c r="F137" s="69"/>
      <c r="G137" s="120"/>
      <c r="H137" s="56">
        <f>SUM(H64,H75,H70,H79,H83,H85,H90)</f>
        <v>0</v>
      </c>
      <c r="I137" s="56"/>
      <c r="J137" s="548"/>
      <c r="K137" s="56">
        <f>SUM(J41,J54,J64,J75,J70,J83,J85,J90)</f>
        <v>695450</v>
      </c>
      <c r="L137" s="121"/>
      <c r="M137" s="122"/>
      <c r="N137" s="569"/>
      <c r="O137" s="56">
        <f>SUM(N54,N64,N70,N75,N85,N87,N90)</f>
        <v>7806250</v>
      </c>
      <c r="P137" s="122"/>
      <c r="Q137" s="548"/>
      <c r="R137" s="88">
        <f>SUM(Q54,Q64,Q70,Q75,Q80,Q83,Q85,Q90)</f>
        <v>8106250</v>
      </c>
      <c r="S137" s="140"/>
      <c r="T137" s="566"/>
      <c r="U137" s="88">
        <f>SUM(T54,T64,T70,T75,T80,T83,T85,T90)</f>
        <v>24706000</v>
      </c>
    </row>
    <row r="138" spans="1:20" ht="21" customHeight="1">
      <c r="A138" s="152"/>
      <c r="B138" s="90"/>
      <c r="C138" s="123"/>
      <c r="D138" s="57"/>
      <c r="E138" s="92"/>
      <c r="F138" s="124"/>
      <c r="G138" s="125"/>
      <c r="I138" s="57"/>
      <c r="J138" s="126"/>
      <c r="K138" s="126"/>
      <c r="L138" s="126"/>
      <c r="M138" s="127"/>
      <c r="N138" s="126"/>
      <c r="O138" s="57"/>
      <c r="P138" s="127"/>
      <c r="Q138" s="57"/>
      <c r="R138" s="57"/>
      <c r="S138" s="57"/>
      <c r="T138" s="57"/>
    </row>
    <row r="139" spans="1:20" ht="30" customHeight="1">
      <c r="A139" s="152"/>
      <c r="B139" s="90"/>
      <c r="D139" s="57"/>
      <c r="E139" s="92"/>
      <c r="F139" s="124"/>
      <c r="G139" s="129"/>
      <c r="I139" s="57"/>
      <c r="J139" s="126"/>
      <c r="K139" s="57"/>
      <c r="L139" s="57"/>
      <c r="M139" s="127"/>
      <c r="N139" s="57"/>
      <c r="O139" s="57"/>
      <c r="P139" s="127"/>
      <c r="Q139" s="57"/>
      <c r="R139" s="57"/>
      <c r="S139" s="57"/>
      <c r="T139" s="57"/>
    </row>
    <row r="140" spans="1:20" ht="15" customHeight="1">
      <c r="A140" s="152"/>
      <c r="B140" s="90"/>
      <c r="D140" s="57"/>
      <c r="E140" s="92"/>
      <c r="F140" s="124"/>
      <c r="G140" s="129"/>
      <c r="I140" s="57"/>
      <c r="J140" s="126"/>
      <c r="K140" s="126"/>
      <c r="L140" s="57"/>
      <c r="M140" s="127"/>
      <c r="N140" s="57"/>
      <c r="O140" s="57"/>
      <c r="P140" s="127"/>
      <c r="Q140" s="57"/>
      <c r="R140" s="57"/>
      <c r="S140" s="57"/>
      <c r="T140" s="57"/>
    </row>
    <row r="141" spans="1:20" ht="15" customHeight="1">
      <c r="A141" s="152"/>
      <c r="B141" s="90"/>
      <c r="D141" s="57"/>
      <c r="E141" s="92"/>
      <c r="F141" s="124"/>
      <c r="G141" s="129"/>
      <c r="I141" s="57"/>
      <c r="J141" s="126"/>
      <c r="K141" s="57"/>
      <c r="L141" s="57"/>
      <c r="M141" s="127"/>
      <c r="N141" s="57"/>
      <c r="O141" s="57"/>
      <c r="P141" s="127"/>
      <c r="Q141" s="57"/>
      <c r="R141" s="57"/>
      <c r="S141" s="57"/>
      <c r="T141" s="57"/>
    </row>
    <row r="142" spans="1:20" ht="15" customHeight="1">
      <c r="A142" s="152"/>
      <c r="B142" s="90"/>
      <c r="D142" s="57"/>
      <c r="E142" s="92"/>
      <c r="F142" s="124"/>
      <c r="G142" s="129"/>
      <c r="I142" s="57"/>
      <c r="J142" s="126"/>
      <c r="K142" s="57"/>
      <c r="L142" s="57"/>
      <c r="M142" s="127"/>
      <c r="N142" s="57"/>
      <c r="O142" s="57"/>
      <c r="P142" s="127"/>
      <c r="Q142" s="57"/>
      <c r="R142" s="57"/>
      <c r="S142" s="57"/>
      <c r="T142" s="57"/>
    </row>
    <row r="143" spans="1:20" ht="15" customHeight="1">
      <c r="A143" s="152"/>
      <c r="B143" s="90"/>
      <c r="D143" s="57"/>
      <c r="E143" s="92"/>
      <c r="F143" s="124"/>
      <c r="G143" s="129"/>
      <c r="I143" s="57"/>
      <c r="J143" s="126"/>
      <c r="K143" s="57"/>
      <c r="L143" s="57"/>
      <c r="M143" s="127"/>
      <c r="N143" s="57"/>
      <c r="O143" s="57"/>
      <c r="P143" s="127"/>
      <c r="Q143" s="57"/>
      <c r="R143" s="57"/>
      <c r="S143" s="57"/>
      <c r="T143" s="57"/>
    </row>
    <row r="144" spans="1:20" ht="15" customHeight="1">
      <c r="A144" s="152"/>
      <c r="B144" s="90"/>
      <c r="D144" s="57"/>
      <c r="E144" s="92"/>
      <c r="F144" s="124"/>
      <c r="G144" s="129"/>
      <c r="I144" s="57"/>
      <c r="J144" s="126"/>
      <c r="K144" s="57"/>
      <c r="L144" s="57"/>
      <c r="M144" s="127"/>
      <c r="N144" s="57"/>
      <c r="O144" s="57"/>
      <c r="P144" s="127"/>
      <c r="Q144" s="57"/>
      <c r="R144" s="57"/>
      <c r="S144" s="57"/>
      <c r="T144" s="57"/>
    </row>
  </sheetData>
  <mergeCells count="318">
    <mergeCell ref="U93:U94"/>
    <mergeCell ref="O93:O94"/>
    <mergeCell ref="Q93:Q94"/>
    <mergeCell ref="R93:R94"/>
    <mergeCell ref="T93:T94"/>
    <mergeCell ref="A93:A94"/>
    <mergeCell ref="B93:B94"/>
    <mergeCell ref="C93:C94"/>
    <mergeCell ref="D93:D94"/>
    <mergeCell ref="B76:B77"/>
    <mergeCell ref="C76:C77"/>
    <mergeCell ref="A76:A77"/>
    <mergeCell ref="D76:D77"/>
    <mergeCell ref="A63:A65"/>
    <mergeCell ref="C63:C65"/>
    <mergeCell ref="B63:B65"/>
    <mergeCell ref="D67:D68"/>
    <mergeCell ref="K72:K73"/>
    <mergeCell ref="C40:C41"/>
    <mergeCell ref="D40:D41"/>
    <mergeCell ref="D66:E66"/>
    <mergeCell ref="D43:D44"/>
    <mergeCell ref="G48:G52"/>
    <mergeCell ref="C43:C44"/>
    <mergeCell ref="K43:K44"/>
    <mergeCell ref="D56:E56"/>
    <mergeCell ref="U40:U41"/>
    <mergeCell ref="H40:H41"/>
    <mergeCell ref="B53:B54"/>
    <mergeCell ref="A53:A54"/>
    <mergeCell ref="C53:C54"/>
    <mergeCell ref="U53:U54"/>
    <mergeCell ref="O43:O44"/>
    <mergeCell ref="R43:R44"/>
    <mergeCell ref="U48:U52"/>
    <mergeCell ref="U43:U44"/>
    <mergeCell ref="D1:E1"/>
    <mergeCell ref="U66:U70"/>
    <mergeCell ref="U63:U65"/>
    <mergeCell ref="U79:U81"/>
    <mergeCell ref="H79:H81"/>
    <mergeCell ref="D78:E78"/>
    <mergeCell ref="R63:R65"/>
    <mergeCell ref="K63:K65"/>
    <mergeCell ref="O63:O65"/>
    <mergeCell ref="D48:E48"/>
    <mergeCell ref="T130:T137"/>
    <mergeCell ref="O66:O70"/>
    <mergeCell ref="K66:K70"/>
    <mergeCell ref="R66:R70"/>
    <mergeCell ref="N130:N137"/>
    <mergeCell ref="K74:K75"/>
    <mergeCell ref="O86:O87"/>
    <mergeCell ref="R86:R87"/>
    <mergeCell ref="M78:N78"/>
    <mergeCell ref="O79:O81"/>
    <mergeCell ref="A82:A83"/>
    <mergeCell ref="K82:K83"/>
    <mergeCell ref="O82:O83"/>
    <mergeCell ref="R82:R83"/>
    <mergeCell ref="C82:C83"/>
    <mergeCell ref="B82:B83"/>
    <mergeCell ref="A79:A81"/>
    <mergeCell ref="C79:C81"/>
    <mergeCell ref="K79:K81"/>
    <mergeCell ref="B79:B81"/>
    <mergeCell ref="J130:J137"/>
    <mergeCell ref="Q130:Q137"/>
    <mergeCell ref="K88:K90"/>
    <mergeCell ref="D131:D133"/>
    <mergeCell ref="D129:E129"/>
    <mergeCell ref="D97:E97"/>
    <mergeCell ref="M97:N97"/>
    <mergeCell ref="P97:Q97"/>
    <mergeCell ref="D137:E137"/>
    <mergeCell ref="E93:E94"/>
    <mergeCell ref="U88:U90"/>
    <mergeCell ref="A88:A90"/>
    <mergeCell ref="A86:A87"/>
    <mergeCell ref="B88:B90"/>
    <mergeCell ref="C88:C90"/>
    <mergeCell ref="B86:B87"/>
    <mergeCell ref="C86:C87"/>
    <mergeCell ref="K86:K87"/>
    <mergeCell ref="O88:O90"/>
    <mergeCell ref="R88:R90"/>
    <mergeCell ref="B84:B85"/>
    <mergeCell ref="A84:A85"/>
    <mergeCell ref="R84:R85"/>
    <mergeCell ref="U84:U85"/>
    <mergeCell ref="K84:K85"/>
    <mergeCell ref="O84:O85"/>
    <mergeCell ref="C84:C85"/>
    <mergeCell ref="C74:C75"/>
    <mergeCell ref="B74:B75"/>
    <mergeCell ref="A66:A70"/>
    <mergeCell ref="B66:B70"/>
    <mergeCell ref="C66:C70"/>
    <mergeCell ref="A74:A75"/>
    <mergeCell ref="B72:B73"/>
    <mergeCell ref="A72:A73"/>
    <mergeCell ref="C72:C73"/>
    <mergeCell ref="U86:U87"/>
    <mergeCell ref="U74:U75"/>
    <mergeCell ref="R74:R75"/>
    <mergeCell ref="O74:O75"/>
    <mergeCell ref="P78:Q78"/>
    <mergeCell ref="U82:U83"/>
    <mergeCell ref="U76:U77"/>
    <mergeCell ref="O76:O77"/>
    <mergeCell ref="R76:R77"/>
    <mergeCell ref="T76:T77"/>
    <mergeCell ref="G16:G17"/>
    <mergeCell ref="G24:G25"/>
    <mergeCell ref="D28:D30"/>
    <mergeCell ref="D24:D25"/>
    <mergeCell ref="G18:G19"/>
    <mergeCell ref="D22:D23"/>
    <mergeCell ref="D26:D27"/>
    <mergeCell ref="G26:G27"/>
    <mergeCell ref="C16:C17"/>
    <mergeCell ref="H16:H17"/>
    <mergeCell ref="K16:K17"/>
    <mergeCell ref="D49:D51"/>
    <mergeCell ref="H20:H21"/>
    <mergeCell ref="K20:K21"/>
    <mergeCell ref="D16:D17"/>
    <mergeCell ref="G22:G23"/>
    <mergeCell ref="K31:K33"/>
    <mergeCell ref="H28:H30"/>
    <mergeCell ref="A16:A17"/>
    <mergeCell ref="B16:B17"/>
    <mergeCell ref="B18:B19"/>
    <mergeCell ref="A18:A19"/>
    <mergeCell ref="C18:C19"/>
    <mergeCell ref="D18:D19"/>
    <mergeCell ref="O18:O19"/>
    <mergeCell ref="H18:H19"/>
    <mergeCell ref="K18:K19"/>
    <mergeCell ref="O31:O33"/>
    <mergeCell ref="O37:O38"/>
    <mergeCell ref="O35:O36"/>
    <mergeCell ref="U26:U27"/>
    <mergeCell ref="R26:R27"/>
    <mergeCell ref="O26:O27"/>
    <mergeCell ref="O28:O30"/>
    <mergeCell ref="P34:Q34"/>
    <mergeCell ref="M1:N1"/>
    <mergeCell ref="P1:Q1"/>
    <mergeCell ref="G4:G6"/>
    <mergeCell ref="H4:H6"/>
    <mergeCell ref="K4:K6"/>
    <mergeCell ref="O2:O3"/>
    <mergeCell ref="K2:K3"/>
    <mergeCell ref="L2:L3"/>
    <mergeCell ref="L4:L6"/>
    <mergeCell ref="B7:B9"/>
    <mergeCell ref="A7:A9"/>
    <mergeCell ref="G2:G3"/>
    <mergeCell ref="G7:G9"/>
    <mergeCell ref="A2:A3"/>
    <mergeCell ref="A4:A6"/>
    <mergeCell ref="B4:B6"/>
    <mergeCell ref="D4:D6"/>
    <mergeCell ref="D2:D3"/>
    <mergeCell ref="B2:B3"/>
    <mergeCell ref="C2:C3"/>
    <mergeCell ref="C4:C6"/>
    <mergeCell ref="D7:D9"/>
    <mergeCell ref="H14:H15"/>
    <mergeCell ref="H2:H3"/>
    <mergeCell ref="H10:H13"/>
    <mergeCell ref="C7:C9"/>
    <mergeCell ref="C10:C13"/>
    <mergeCell ref="C14:C15"/>
    <mergeCell ref="K7:K9"/>
    <mergeCell ref="H7:H9"/>
    <mergeCell ref="K14:K15"/>
    <mergeCell ref="K10:K13"/>
    <mergeCell ref="A10:A13"/>
    <mergeCell ref="G10:G13"/>
    <mergeCell ref="B14:B15"/>
    <mergeCell ref="A14:A15"/>
    <mergeCell ref="D14:D15"/>
    <mergeCell ref="G14:G15"/>
    <mergeCell ref="D10:D13"/>
    <mergeCell ref="B10:B13"/>
    <mergeCell ref="H22:H23"/>
    <mergeCell ref="K22:K23"/>
    <mergeCell ref="A20:A21"/>
    <mergeCell ref="B20:B21"/>
    <mergeCell ref="C20:C21"/>
    <mergeCell ref="C22:C23"/>
    <mergeCell ref="A22:A23"/>
    <mergeCell ref="B22:B23"/>
    <mergeCell ref="D20:D21"/>
    <mergeCell ref="G20:G21"/>
    <mergeCell ref="L24:L25"/>
    <mergeCell ref="H26:H27"/>
    <mergeCell ref="K26:K27"/>
    <mergeCell ref="L26:L27"/>
    <mergeCell ref="H24:H25"/>
    <mergeCell ref="K24:K25"/>
    <mergeCell ref="C26:C27"/>
    <mergeCell ref="A24:A25"/>
    <mergeCell ref="B24:B25"/>
    <mergeCell ref="C24:C25"/>
    <mergeCell ref="A26:A27"/>
    <mergeCell ref="B26:B27"/>
    <mergeCell ref="A28:A30"/>
    <mergeCell ref="G28:G30"/>
    <mergeCell ref="B31:B33"/>
    <mergeCell ref="A31:A33"/>
    <mergeCell ref="D31:D33"/>
    <mergeCell ref="G31:G33"/>
    <mergeCell ref="C31:C33"/>
    <mergeCell ref="B28:B30"/>
    <mergeCell ref="G37:G38"/>
    <mergeCell ref="C37:C38"/>
    <mergeCell ref="C28:C30"/>
    <mergeCell ref="G35:G36"/>
    <mergeCell ref="C35:C36"/>
    <mergeCell ref="D35:D36"/>
    <mergeCell ref="D34:E34"/>
    <mergeCell ref="D37:D38"/>
    <mergeCell ref="R2:R3"/>
    <mergeCell ref="O4:O6"/>
    <mergeCell ref="R14:R15"/>
    <mergeCell ref="O14:O15"/>
    <mergeCell ref="U2:U3"/>
    <mergeCell ref="U37:U38"/>
    <mergeCell ref="U35:U36"/>
    <mergeCell ref="R35:R36"/>
    <mergeCell ref="U31:U33"/>
    <mergeCell ref="R31:R33"/>
    <mergeCell ref="U28:U30"/>
    <mergeCell ref="R28:R30"/>
    <mergeCell ref="U24:U25"/>
    <mergeCell ref="U14:U15"/>
    <mergeCell ref="L22:L23"/>
    <mergeCell ref="U4:U6"/>
    <mergeCell ref="R4:R6"/>
    <mergeCell ref="R22:R23"/>
    <mergeCell ref="R16:R17"/>
    <mergeCell ref="U16:U17"/>
    <mergeCell ref="U10:U13"/>
    <mergeCell ref="R10:R13"/>
    <mergeCell ref="U7:U9"/>
    <mergeCell ref="R7:R9"/>
    <mergeCell ref="R48:R52"/>
    <mergeCell ref="H35:H36"/>
    <mergeCell ref="H31:H33"/>
    <mergeCell ref="K28:K30"/>
    <mergeCell ref="L35:L36"/>
    <mergeCell ref="L28:L30"/>
    <mergeCell ref="L31:L33"/>
    <mergeCell ref="K35:K36"/>
    <mergeCell ref="R37:R38"/>
    <mergeCell ref="M34:N34"/>
    <mergeCell ref="U18:U19"/>
    <mergeCell ref="R18:R19"/>
    <mergeCell ref="O24:O25"/>
    <mergeCell ref="O22:O23"/>
    <mergeCell ref="R24:R25"/>
    <mergeCell ref="U20:U21"/>
    <mergeCell ref="R20:R21"/>
    <mergeCell ref="U22:U23"/>
    <mergeCell ref="L14:L15"/>
    <mergeCell ref="L20:L21"/>
    <mergeCell ref="O7:O9"/>
    <mergeCell ref="O16:O17"/>
    <mergeCell ref="O20:O21"/>
    <mergeCell ref="O10:O13"/>
    <mergeCell ref="L7:L9"/>
    <mergeCell ref="L10:L13"/>
    <mergeCell ref="B48:B52"/>
    <mergeCell ref="C48:C52"/>
    <mergeCell ref="L48:L52"/>
    <mergeCell ref="A48:A52"/>
    <mergeCell ref="K48:K52"/>
    <mergeCell ref="B35:B36"/>
    <mergeCell ref="A35:A36"/>
    <mergeCell ref="A43:A44"/>
    <mergeCell ref="B37:B38"/>
    <mergeCell ref="A37:A38"/>
    <mergeCell ref="B43:B44"/>
    <mergeCell ref="B40:B41"/>
    <mergeCell ref="A40:A41"/>
    <mergeCell ref="H37:H38"/>
    <mergeCell ref="K37:K38"/>
    <mergeCell ref="L37:L38"/>
    <mergeCell ref="O48:O52"/>
    <mergeCell ref="K40:K41"/>
    <mergeCell ref="D112:E112"/>
    <mergeCell ref="M112:N112"/>
    <mergeCell ref="P112:Q112"/>
    <mergeCell ref="M56:N56"/>
    <mergeCell ref="P56:Q56"/>
    <mergeCell ref="K76:K77"/>
    <mergeCell ref="H93:H94"/>
    <mergeCell ref="J93:J94"/>
    <mergeCell ref="K93:K94"/>
    <mergeCell ref="N93:N94"/>
    <mergeCell ref="O113:O117"/>
    <mergeCell ref="A113:A117"/>
    <mergeCell ref="B113:B117"/>
    <mergeCell ref="C113:C117"/>
    <mergeCell ref="D113:E113"/>
    <mergeCell ref="R113:R117"/>
    <mergeCell ref="U113:U117"/>
    <mergeCell ref="D114:D116"/>
    <mergeCell ref="A118:A119"/>
    <mergeCell ref="B118:B119"/>
    <mergeCell ref="C118:C119"/>
    <mergeCell ref="U118:U119"/>
    <mergeCell ref="G113:G117"/>
    <mergeCell ref="K113:K117"/>
    <mergeCell ref="L113:L117"/>
  </mergeCells>
  <printOptions/>
  <pageMargins left="0.984251968503937" right="0.984251968503937" top="1.1811023622047245" bottom="0.7874015748031497" header="0.4330708661417323" footer="0.5118110236220472"/>
  <pageSetup horizontalDpi="300" verticalDpi="300" orientation="landscape" paperSize="9" scale="69" r:id="rId1"/>
  <headerFooter alignWithMargins="0">
    <oddHeader>&amp;CPlan inwestycji Miasta Czeladź na lata 2005-2007
&amp;RZałącznik nr 1 
do Uchwały Rady Miejskiej 
w Czeladzi 
Nr LV/754/2005 
z dnia 27 czerwca 2005</oddHeader>
    <oddFooter>&amp;L&amp;P/&amp;N</oddFooter>
  </headerFooter>
  <rowBreaks count="4" manualBreakCount="4">
    <brk id="33" max="21" man="1"/>
    <brk id="55" max="21" man="1"/>
    <brk id="77" max="21" man="1"/>
    <brk id="10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Skiba P</dc:creator>
  <cp:keywords/>
  <dc:description/>
  <cp:lastModifiedBy>magdam</cp:lastModifiedBy>
  <cp:lastPrinted>2005-06-28T10:01:10Z</cp:lastPrinted>
  <dcterms:created xsi:type="dcterms:W3CDTF">2004-11-09T17:48:00Z</dcterms:created>
  <dcterms:modified xsi:type="dcterms:W3CDTF">2005-06-28T09:57:49Z</dcterms:modified>
  <cp:category/>
  <cp:version/>
  <cp:contentType/>
  <cp:contentStatus/>
</cp:coreProperties>
</file>