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220" activeTab="0"/>
  </bookViews>
  <sheets>
    <sheet name="kolor" sheetId="1" r:id="rId1"/>
  </sheets>
  <definedNames>
    <definedName name="_xlnm.Print_Area" localSheetId="0">'kolor'!$A$1:$N$86</definedName>
  </definedNames>
  <calcPr fullCalcOnLoad="1"/>
</workbook>
</file>

<file path=xl/sharedStrings.xml><?xml version="1.0" encoding="utf-8"?>
<sst xmlns="http://schemas.openxmlformats.org/spreadsheetml/2006/main" count="268" uniqueCount="78">
  <si>
    <t>nazwa i lokalizacja zadania</t>
  </si>
  <si>
    <t>źródła finansowania</t>
  </si>
  <si>
    <t>Remont budynku Urzędu Miasta</t>
  </si>
  <si>
    <t>UMC</t>
  </si>
  <si>
    <t>ZBK</t>
  </si>
  <si>
    <t>Termomodernizacja Przedszkola P9</t>
  </si>
  <si>
    <t>Termomodernizacja Przedszkola P10</t>
  </si>
  <si>
    <t>Termomodernizacja Przedszkola P1</t>
  </si>
  <si>
    <t>ZIK</t>
  </si>
  <si>
    <t>PFOŚiGW</t>
  </si>
  <si>
    <t>RAZEM</t>
  </si>
  <si>
    <t>lp</t>
  </si>
  <si>
    <t>MOSiR</t>
  </si>
  <si>
    <t>Remont Trybuny Stadionu Sportowego</t>
  </si>
  <si>
    <t>Remonty obiektów i sprzętu</t>
  </si>
  <si>
    <t>zakup gruntów</t>
  </si>
  <si>
    <t>zakupy inwestycyjne - Straż Miejska</t>
  </si>
  <si>
    <t>zakupy inwestycyjne SENIOR</t>
  </si>
  <si>
    <t>zakupy inwestycyjne - świetlice</t>
  </si>
  <si>
    <t>P1</t>
  </si>
  <si>
    <t>MOPS</t>
  </si>
  <si>
    <t>SENIOR</t>
  </si>
  <si>
    <t>MOSIR</t>
  </si>
  <si>
    <t>dosprzętowienie ZIK</t>
  </si>
  <si>
    <t>pożyczka</t>
  </si>
  <si>
    <t xml:space="preserve">SP 1 - zmiana sposobu ogrzewania </t>
  </si>
  <si>
    <t xml:space="preserve">SP 7 - kompleks boisk </t>
  </si>
  <si>
    <t>kredyt</t>
  </si>
  <si>
    <t>własne</t>
  </si>
  <si>
    <t>PFOSiGW</t>
  </si>
  <si>
    <t>dotacja</t>
  </si>
  <si>
    <t>ZIK, UMC</t>
  </si>
  <si>
    <t>UMC razem</t>
  </si>
  <si>
    <t>kredyty</t>
  </si>
  <si>
    <t>pożyczki</t>
  </si>
  <si>
    <t>źródło finansow. 2005</t>
  </si>
  <si>
    <t>kwota według źródła</t>
  </si>
  <si>
    <t>Modernizacja budynku mieszk. Reymonta 48</t>
  </si>
  <si>
    <t>Wymiana stolarki - lokale użytkowe ul. 11 Listopada 1-3-5</t>
  </si>
  <si>
    <t>nakłady do końca 2004</t>
  </si>
  <si>
    <t>Adaptacja budynku po Szp.Psychiatrycznym</t>
  </si>
  <si>
    <t>Modernizacja wodociągu i kanalizacji: ul. Cmentarna (Nowopogońska do Policji)</t>
  </si>
  <si>
    <t>zakupy inwest.- oświata</t>
  </si>
  <si>
    <t>zakupy inwestycyjne MOPS</t>
  </si>
  <si>
    <t>zakupy inwestycyjne - MOSiR</t>
  </si>
  <si>
    <t>zakupy inwestycyjne ZBK</t>
  </si>
  <si>
    <t>Modernizacja wodociągu: ul. Przełajska</t>
  </si>
  <si>
    <t>Kanalizacja i modernizacja wodociagu: ul. 21-go Listopada</t>
  </si>
  <si>
    <t>Remont Hali Widowi-skowo-Sportowej MOSiR</t>
  </si>
  <si>
    <t>Infrastruktura techniczna (sieci) w rejonie Starego Miasta</t>
  </si>
  <si>
    <t>UE, PPP</t>
  </si>
  <si>
    <r>
      <t>Piaski Wschodnie:  kanalizacja ul.Krasickiego</t>
    </r>
    <r>
      <rPr>
        <sz val="10"/>
        <color indexed="10"/>
        <rFont val="Arial"/>
        <family val="2"/>
      </rPr>
      <t xml:space="preserve"> </t>
    </r>
  </si>
  <si>
    <t>Piaski Wsch.kanalizacja ul. Słowackiego, Klonowa</t>
  </si>
  <si>
    <t>G 1 - kompleks boisk</t>
  </si>
  <si>
    <t>RAZEM  plan 2005</t>
  </si>
  <si>
    <t>odpowiedzialny</t>
  </si>
  <si>
    <t>Adaptacja terenów i budynków po KWK SATURN</t>
  </si>
  <si>
    <t>zakupy inwestycyjne UMC, w tym System Elektronicznej Komunikacji Administracji Publicznej SEKAP, zakup aparatu UKG</t>
  </si>
  <si>
    <t>dotacja MI</t>
  </si>
  <si>
    <t>włanse</t>
  </si>
  <si>
    <t>TPG Saturn, ZBK</t>
  </si>
  <si>
    <t>Przebudowa nawierchni ul. Poniatowskiego</t>
  </si>
  <si>
    <t>Modernizacja oświetlenia ulicznego</t>
  </si>
  <si>
    <r>
      <t xml:space="preserve">Modernizacja budynków na osiedlu Nowotki </t>
    </r>
    <r>
      <rPr>
        <sz val="10"/>
        <rFont val="Arial"/>
        <family val="2"/>
      </rPr>
      <t>(Szpitalna 24)</t>
    </r>
  </si>
  <si>
    <t>do końca 2004</t>
  </si>
  <si>
    <t>do końca 2005</t>
  </si>
  <si>
    <t>dotacje UE,MI,MGiP. PPP</t>
  </si>
  <si>
    <t>Łącznie</t>
  </si>
  <si>
    <t>lp w WPI</t>
  </si>
  <si>
    <t>x</t>
  </si>
  <si>
    <t>Zakupy inwestycyjne w roku 2005</t>
  </si>
  <si>
    <t>Podsumowanie nakładów inwestycyjnych w roku 2005 wg poszczególnych źródeł finansowania</t>
  </si>
  <si>
    <t>Plan inwestycji Miasta Czeladź na rok 2005</t>
  </si>
  <si>
    <t>23.</t>
  </si>
  <si>
    <t>Modernizacja budynku Klubu pod Filarami</t>
  </si>
  <si>
    <t xml:space="preserve">zakup autobusu </t>
  </si>
  <si>
    <t>PFRON</t>
  </si>
  <si>
    <t>dotacje UE,MI,MGiP. PPP,PFRON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</si>
</sst>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9">
    <font>
      <sz val="10"/>
      <name val="Arial CE"/>
      <family val="0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color indexed="10"/>
      <name val="Arial"/>
      <family val="2"/>
    </font>
    <font>
      <sz val="9"/>
      <name val="Arial CE"/>
      <family val="0"/>
    </font>
    <font>
      <sz val="9"/>
      <name val="Arial"/>
      <family val="2"/>
    </font>
    <font>
      <b/>
      <sz val="9"/>
      <name val="Arial CE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9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sz val="7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3" fontId="7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12" fillId="0" borderId="1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lef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0" fillId="0" borderId="6" xfId="0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3" fontId="6" fillId="0" borderId="15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4" fontId="7" fillId="0" borderId="13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center" wrapText="1"/>
    </xf>
    <xf numFmtId="3" fontId="7" fillId="0" borderId="17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6" fillId="0" borderId="5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2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left" vertical="center"/>
    </xf>
    <xf numFmtId="3" fontId="6" fillId="0" borderId="24" xfId="0" applyNumberFormat="1" applyFont="1" applyFill="1" applyBorder="1" applyAlignment="1">
      <alignment horizontal="right" vertical="center" wrapText="1"/>
    </xf>
    <xf numFmtId="3" fontId="6" fillId="0" borderId="25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0" fontId="6" fillId="3" borderId="29" xfId="0" applyFont="1" applyFill="1" applyBorder="1" applyAlignment="1">
      <alignment vertical="center"/>
    </xf>
    <xf numFmtId="0" fontId="6" fillId="3" borderId="30" xfId="0" applyFont="1" applyFill="1" applyBorder="1" applyAlignment="1">
      <alignment vertical="center"/>
    </xf>
    <xf numFmtId="0" fontId="8" fillId="0" borderId="29" xfId="0" applyFont="1" applyFill="1" applyBorder="1" applyAlignment="1">
      <alignment/>
    </xf>
    <xf numFmtId="0" fontId="6" fillId="0" borderId="29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/>
    </xf>
    <xf numFmtId="3" fontId="9" fillId="0" borderId="29" xfId="0" applyNumberFormat="1" applyFont="1" applyFill="1" applyBorder="1" applyAlignment="1">
      <alignment horizontal="left"/>
    </xf>
    <xf numFmtId="3" fontId="9" fillId="0" borderId="29" xfId="0" applyNumberFormat="1" applyFont="1" applyFill="1" applyBorder="1" applyAlignment="1">
      <alignment horizontal="left" wrapText="1"/>
    </xf>
    <xf numFmtId="0" fontId="3" fillId="0" borderId="29" xfId="0" applyFont="1" applyFill="1" applyBorder="1" applyAlignment="1">
      <alignment wrapText="1"/>
    </xf>
    <xf numFmtId="3" fontId="6" fillId="0" borderId="13" xfId="0" applyNumberFormat="1" applyFont="1" applyFill="1" applyBorder="1" applyAlignment="1">
      <alignment horizontal="right" vertical="center" wrapText="1"/>
    </xf>
    <xf numFmtId="0" fontId="6" fillId="0" borderId="31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/>
    </xf>
    <xf numFmtId="3" fontId="7" fillId="0" borderId="28" xfId="0" applyNumberFormat="1" applyFont="1" applyFill="1" applyBorder="1" applyAlignment="1">
      <alignment horizontal="right"/>
    </xf>
    <xf numFmtId="0" fontId="1" fillId="0" borderId="33" xfId="0" applyFont="1" applyFill="1" applyBorder="1" applyAlignment="1">
      <alignment horizontal="left" vertical="center" wrapText="1"/>
    </xf>
    <xf numFmtId="3" fontId="7" fillId="0" borderId="3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3" fontId="6" fillId="0" borderId="23" xfId="0" applyNumberFormat="1" applyFont="1" applyFill="1" applyBorder="1" applyAlignment="1">
      <alignment vertical="center"/>
    </xf>
    <xf numFmtId="0" fontId="10" fillId="3" borderId="12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 horizontal="left"/>
    </xf>
    <xf numFmtId="3" fontId="7" fillId="0" borderId="35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" fontId="14" fillId="0" borderId="36" xfId="0" applyNumberFormat="1" applyFont="1" applyFill="1" applyBorder="1" applyAlignment="1">
      <alignment vertical="center"/>
    </xf>
    <xf numFmtId="3" fontId="14" fillId="0" borderId="37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/>
    </xf>
    <xf numFmtId="0" fontId="0" fillId="0" borderId="38" xfId="0" applyFont="1" applyFill="1" applyBorder="1" applyAlignment="1">
      <alignment horizontal="left"/>
    </xf>
    <xf numFmtId="0" fontId="8" fillId="0" borderId="39" xfId="0" applyFont="1" applyFill="1" applyBorder="1" applyAlignment="1">
      <alignment/>
    </xf>
    <xf numFmtId="0" fontId="0" fillId="0" borderId="40" xfId="0" applyFont="1" applyFill="1" applyBorder="1" applyAlignment="1">
      <alignment horizontal="left"/>
    </xf>
    <xf numFmtId="3" fontId="7" fillId="0" borderId="40" xfId="0" applyNumberFormat="1" applyFont="1" applyFill="1" applyBorder="1" applyAlignment="1">
      <alignment horizontal="right"/>
    </xf>
    <xf numFmtId="3" fontId="14" fillId="3" borderId="36" xfId="0" applyNumberFormat="1" applyFont="1" applyFill="1" applyBorder="1" applyAlignment="1">
      <alignment horizontal="center" vertical="center" wrapText="1"/>
    </xf>
    <xf numFmtId="3" fontId="14" fillId="3" borderId="37" xfId="0" applyNumberFormat="1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2" borderId="4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4" fillId="3" borderId="42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/>
    </xf>
    <xf numFmtId="0" fontId="14" fillId="3" borderId="43" xfId="0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3" fontId="0" fillId="0" borderId="0" xfId="0" applyNumberFormat="1" applyFont="1" applyAlignment="1">
      <alignment horizontal="left"/>
    </xf>
    <xf numFmtId="0" fontId="1" fillId="0" borderId="44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14" fillId="3" borderId="4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3" fontId="6" fillId="0" borderId="25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9" fillId="0" borderId="32" xfId="0" applyNumberFormat="1" applyFont="1" applyFill="1" applyBorder="1" applyAlignment="1">
      <alignment horizontal="left" wrapText="1"/>
    </xf>
    <xf numFmtId="3" fontId="9" fillId="0" borderId="33" xfId="0" applyNumberFormat="1" applyFont="1" applyFill="1" applyBorder="1" applyAlignment="1">
      <alignment horizontal="left" wrapText="1"/>
    </xf>
    <xf numFmtId="3" fontId="9" fillId="0" borderId="47" xfId="0" applyNumberFormat="1" applyFont="1" applyFill="1" applyBorder="1" applyAlignment="1">
      <alignment horizontal="left" wrapText="1"/>
    </xf>
    <xf numFmtId="3" fontId="9" fillId="0" borderId="48" xfId="0" applyNumberFormat="1" applyFont="1" applyFill="1" applyBorder="1" applyAlignment="1">
      <alignment horizontal="left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4" fillId="0" borderId="52" xfId="0" applyFont="1" applyFill="1" applyBorder="1" applyAlignment="1">
      <alignment vertical="center" wrapText="1"/>
    </xf>
    <xf numFmtId="0" fontId="14" fillId="0" borderId="36" xfId="0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/>
    </xf>
    <xf numFmtId="0" fontId="6" fillId="3" borderId="29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left" vertical="center"/>
    </xf>
    <xf numFmtId="0" fontId="14" fillId="3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1" fillId="0" borderId="50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44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" fillId="0" borderId="44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18" fillId="0" borderId="0" xfId="0" applyFont="1" applyAlignment="1">
      <alignment horizontal="left" vertical="justify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workbookViewId="0" topLeftCell="B1">
      <selection activeCell="L1" sqref="L1"/>
    </sheetView>
  </sheetViews>
  <sheetFormatPr defaultColWidth="9.00390625" defaultRowHeight="15" customHeight="1"/>
  <cols>
    <col min="1" max="2" width="5.125" style="32" customWidth="1"/>
    <col min="3" max="3" width="24.25390625" style="9" customWidth="1"/>
    <col min="4" max="4" width="10.00390625" style="5" customWidth="1"/>
    <col min="5" max="5" width="12.75390625" style="12" customWidth="1"/>
    <col min="6" max="6" width="6.375" style="11" hidden="1" customWidth="1"/>
    <col min="7" max="7" width="13.75390625" style="13" customWidth="1"/>
    <col min="8" max="8" width="11.625" style="5" hidden="1" customWidth="1"/>
    <col min="9" max="9" width="3.625" style="5" customWidth="1"/>
    <col min="10" max="10" width="9.875" style="5" customWidth="1"/>
    <col min="11" max="11" width="12.375" style="12" customWidth="1"/>
    <col min="12" max="12" width="11.75390625" style="6" customWidth="1"/>
    <col min="13" max="13" width="14.875" style="5" customWidth="1"/>
    <col min="14" max="14" width="13.75390625" style="54" customWidth="1"/>
  </cols>
  <sheetData>
    <row r="1" spans="2:14" ht="37.5" customHeight="1">
      <c r="B1" s="159" t="s">
        <v>72</v>
      </c>
      <c r="C1" s="159"/>
      <c r="K1" s="161"/>
      <c r="M1" s="255"/>
      <c r="N1" s="256"/>
    </row>
    <row r="2" ht="15" customHeight="1" thickBot="1">
      <c r="C2" s="151"/>
    </row>
    <row r="3" spans="1:14" s="3" customFormat="1" ht="39.75" customHeight="1" thickBot="1">
      <c r="A3" s="49" t="s">
        <v>11</v>
      </c>
      <c r="B3" s="49" t="s">
        <v>68</v>
      </c>
      <c r="C3" s="49" t="s">
        <v>0</v>
      </c>
      <c r="D3" s="216" t="s">
        <v>1</v>
      </c>
      <c r="E3" s="216"/>
      <c r="F3" s="49"/>
      <c r="G3" s="49" t="s">
        <v>39</v>
      </c>
      <c r="H3" s="50" t="s">
        <v>35</v>
      </c>
      <c r="I3" s="52"/>
      <c r="J3" s="210" t="s">
        <v>1</v>
      </c>
      <c r="K3" s="210"/>
      <c r="L3" s="51" t="s">
        <v>36</v>
      </c>
      <c r="M3" s="33" t="s">
        <v>54</v>
      </c>
      <c r="N3" s="33" t="s">
        <v>55</v>
      </c>
    </row>
    <row r="4" spans="1:14" s="3" customFormat="1" ht="15" customHeight="1">
      <c r="A4" s="197">
        <v>1</v>
      </c>
      <c r="B4" s="197">
        <v>9</v>
      </c>
      <c r="C4" s="208" t="s">
        <v>2</v>
      </c>
      <c r="D4" s="211" t="s">
        <v>3</v>
      </c>
      <c r="E4" s="55" t="s">
        <v>27</v>
      </c>
      <c r="F4" s="56" t="e">
        <f>SUM(L4,#REF!,#REF!)</f>
        <v>#REF!</v>
      </c>
      <c r="G4" s="213">
        <v>0</v>
      </c>
      <c r="H4" s="57" t="str">
        <f>E4</f>
        <v>kredyt</v>
      </c>
      <c r="I4" s="58"/>
      <c r="J4" s="211" t="s">
        <v>3</v>
      </c>
      <c r="K4" s="123" t="s">
        <v>27</v>
      </c>
      <c r="L4" s="124">
        <v>0</v>
      </c>
      <c r="M4" s="217">
        <v>100000</v>
      </c>
      <c r="N4" s="205" t="s">
        <v>4</v>
      </c>
    </row>
    <row r="5" spans="1:14" s="3" customFormat="1" ht="15" customHeight="1" thickBot="1">
      <c r="A5" s="188"/>
      <c r="B5" s="188"/>
      <c r="C5" s="209"/>
      <c r="D5" s="212"/>
      <c r="E5" s="62" t="s">
        <v>28</v>
      </c>
      <c r="F5" s="63" t="e">
        <f>SUM(L5,#REF!,#REF!)</f>
        <v>#REF!</v>
      </c>
      <c r="G5" s="214"/>
      <c r="H5" s="64" t="str">
        <f aca="true" t="shared" si="0" ref="H5:H41">E5</f>
        <v>własne</v>
      </c>
      <c r="I5" s="101"/>
      <c r="J5" s="212"/>
      <c r="K5" s="65" t="s">
        <v>28</v>
      </c>
      <c r="L5" s="66">
        <v>100000</v>
      </c>
      <c r="M5" s="177"/>
      <c r="N5" s="206"/>
    </row>
    <row r="6" spans="1:14" s="3" customFormat="1" ht="15" customHeight="1">
      <c r="A6" s="188">
        <v>2</v>
      </c>
      <c r="B6" s="188">
        <v>10</v>
      </c>
      <c r="C6" s="172" t="s">
        <v>7</v>
      </c>
      <c r="D6" s="203" t="s">
        <v>3</v>
      </c>
      <c r="E6" s="48" t="s">
        <v>27</v>
      </c>
      <c r="F6" s="56" t="e">
        <f>SUM(L6,#REF!,#REF!)</f>
        <v>#REF!</v>
      </c>
      <c r="G6" s="215">
        <v>25000</v>
      </c>
      <c r="H6" s="57" t="str">
        <f t="shared" si="0"/>
        <v>kredyt</v>
      </c>
      <c r="I6" s="101"/>
      <c r="J6" s="203" t="s">
        <v>3</v>
      </c>
      <c r="K6" s="72" t="s">
        <v>27</v>
      </c>
      <c r="L6" s="73">
        <v>125000</v>
      </c>
      <c r="M6" s="200">
        <f>SUM(L6:L8)</f>
        <v>517443</v>
      </c>
      <c r="N6" s="207" t="s">
        <v>4</v>
      </c>
    </row>
    <row r="7" spans="1:14" s="3" customFormat="1" ht="15" customHeight="1">
      <c r="A7" s="188"/>
      <c r="B7" s="188"/>
      <c r="C7" s="172"/>
      <c r="D7" s="203"/>
      <c r="E7" s="48" t="s">
        <v>24</v>
      </c>
      <c r="F7" s="77" t="e">
        <f>SUM(L7,#REF!,#REF!)</f>
        <v>#REF!</v>
      </c>
      <c r="G7" s="215"/>
      <c r="H7" s="78" t="str">
        <f t="shared" si="0"/>
        <v>pożyczka</v>
      </c>
      <c r="I7" s="101"/>
      <c r="J7" s="203"/>
      <c r="K7" s="72" t="s">
        <v>24</v>
      </c>
      <c r="L7" s="73">
        <v>283373</v>
      </c>
      <c r="M7" s="200"/>
      <c r="N7" s="207"/>
    </row>
    <row r="8" spans="1:14" s="3" customFormat="1" ht="15" customHeight="1" thickBot="1">
      <c r="A8" s="188"/>
      <c r="B8" s="188"/>
      <c r="C8" s="172"/>
      <c r="D8" s="203"/>
      <c r="E8" s="48" t="s">
        <v>28</v>
      </c>
      <c r="F8" s="63" t="e">
        <f>SUM(L8,#REF!,#REF!)</f>
        <v>#REF!</v>
      </c>
      <c r="G8" s="215"/>
      <c r="H8" s="64" t="str">
        <f t="shared" si="0"/>
        <v>własne</v>
      </c>
      <c r="I8" s="101"/>
      <c r="J8" s="203"/>
      <c r="K8" s="72" t="s">
        <v>28</v>
      </c>
      <c r="L8" s="73">
        <v>109070</v>
      </c>
      <c r="M8" s="200"/>
      <c r="N8" s="207"/>
    </row>
    <row r="9" spans="1:14" s="3" customFormat="1" ht="15" customHeight="1">
      <c r="A9" s="188">
        <v>3</v>
      </c>
      <c r="B9" s="188">
        <v>10</v>
      </c>
      <c r="C9" s="172" t="s">
        <v>5</v>
      </c>
      <c r="D9" s="203" t="s">
        <v>3</v>
      </c>
      <c r="E9" s="48" t="s">
        <v>27</v>
      </c>
      <c r="F9" s="56" t="e">
        <f>SUM(L9,#REF!,#REF!)</f>
        <v>#REF!</v>
      </c>
      <c r="G9" s="215">
        <v>25000</v>
      </c>
      <c r="H9" s="57" t="str">
        <f t="shared" si="0"/>
        <v>kredyt</v>
      </c>
      <c r="I9" s="101"/>
      <c r="J9" s="203" t="s">
        <v>3</v>
      </c>
      <c r="K9" s="72" t="s">
        <v>27</v>
      </c>
      <c r="L9" s="73">
        <v>275000</v>
      </c>
      <c r="M9" s="200">
        <f>SUM(L9:L11)</f>
        <v>700000</v>
      </c>
      <c r="N9" s="207" t="s">
        <v>4</v>
      </c>
    </row>
    <row r="10" spans="1:14" s="3" customFormat="1" ht="15" customHeight="1">
      <c r="A10" s="188"/>
      <c r="B10" s="188"/>
      <c r="C10" s="172"/>
      <c r="D10" s="203"/>
      <c r="E10" s="48" t="s">
        <v>24</v>
      </c>
      <c r="F10" s="77" t="e">
        <f>SUM(L10,#REF!,#REF!)</f>
        <v>#REF!</v>
      </c>
      <c r="G10" s="215"/>
      <c r="H10" s="78" t="str">
        <f t="shared" si="0"/>
        <v>pożyczka</v>
      </c>
      <c r="I10" s="101"/>
      <c r="J10" s="203"/>
      <c r="K10" s="72" t="s">
        <v>24</v>
      </c>
      <c r="L10" s="73">
        <v>400000</v>
      </c>
      <c r="M10" s="200"/>
      <c r="N10" s="207"/>
    </row>
    <row r="11" spans="1:14" s="3" customFormat="1" ht="15" customHeight="1" thickBot="1">
      <c r="A11" s="188"/>
      <c r="B11" s="188"/>
      <c r="C11" s="172"/>
      <c r="D11" s="203"/>
      <c r="E11" s="48" t="s">
        <v>28</v>
      </c>
      <c r="F11" s="63" t="e">
        <f>SUM(L11,#REF!,#REF!)</f>
        <v>#REF!</v>
      </c>
      <c r="G11" s="215"/>
      <c r="H11" s="64" t="str">
        <f t="shared" si="0"/>
        <v>własne</v>
      </c>
      <c r="I11" s="101"/>
      <c r="J11" s="203"/>
      <c r="K11" s="72" t="s">
        <v>28</v>
      </c>
      <c r="L11" s="73">
        <v>25000</v>
      </c>
      <c r="M11" s="200"/>
      <c r="N11" s="207"/>
    </row>
    <row r="12" spans="1:14" s="3" customFormat="1" ht="15" customHeight="1">
      <c r="A12" s="188">
        <v>4</v>
      </c>
      <c r="B12" s="188">
        <v>10</v>
      </c>
      <c r="C12" s="172" t="s">
        <v>6</v>
      </c>
      <c r="D12" s="203" t="s">
        <v>3</v>
      </c>
      <c r="E12" s="48" t="s">
        <v>27</v>
      </c>
      <c r="F12" s="56" t="e">
        <f>SUM(L12,#REF!,#REF!)</f>
        <v>#REF!</v>
      </c>
      <c r="G12" s="215">
        <v>60000</v>
      </c>
      <c r="H12" s="57" t="str">
        <f t="shared" si="0"/>
        <v>kredyt</v>
      </c>
      <c r="I12" s="101"/>
      <c r="J12" s="203" t="s">
        <v>3</v>
      </c>
      <c r="K12" s="72" t="s">
        <v>27</v>
      </c>
      <c r="L12" s="73">
        <v>614000</v>
      </c>
      <c r="M12" s="200">
        <f>SUM(L12:L15)</f>
        <v>1358589</v>
      </c>
      <c r="N12" s="207" t="s">
        <v>4</v>
      </c>
    </row>
    <row r="13" spans="1:14" s="3" customFormat="1" ht="15" customHeight="1">
      <c r="A13" s="188"/>
      <c r="B13" s="188"/>
      <c r="C13" s="172"/>
      <c r="D13" s="203"/>
      <c r="E13" s="48" t="s">
        <v>24</v>
      </c>
      <c r="F13" s="77" t="e">
        <f>SUM(L13,#REF!,#REF!)</f>
        <v>#REF!</v>
      </c>
      <c r="G13" s="215"/>
      <c r="H13" s="78" t="str">
        <f t="shared" si="0"/>
        <v>pożyczka</v>
      </c>
      <c r="I13" s="101"/>
      <c r="J13" s="203"/>
      <c r="K13" s="72" t="s">
        <v>24</v>
      </c>
      <c r="L13" s="73">
        <v>449813</v>
      </c>
      <c r="M13" s="200"/>
      <c r="N13" s="207"/>
    </row>
    <row r="14" spans="1:14" s="3" customFormat="1" ht="15" customHeight="1">
      <c r="A14" s="188"/>
      <c r="B14" s="188"/>
      <c r="C14" s="172"/>
      <c r="D14" s="203"/>
      <c r="E14" s="48" t="s">
        <v>30</v>
      </c>
      <c r="F14" s="77" t="e">
        <f>SUM(L14,#REF!,#REF!)</f>
        <v>#REF!</v>
      </c>
      <c r="G14" s="215"/>
      <c r="H14" s="78" t="str">
        <f t="shared" si="0"/>
        <v>dotacja</v>
      </c>
      <c r="I14" s="101"/>
      <c r="J14" s="203"/>
      <c r="K14" s="72" t="s">
        <v>30</v>
      </c>
      <c r="L14" s="73">
        <v>8776</v>
      </c>
      <c r="M14" s="200"/>
      <c r="N14" s="207"/>
    </row>
    <row r="15" spans="1:14" s="3" customFormat="1" ht="15" customHeight="1" thickBot="1">
      <c r="A15" s="188"/>
      <c r="B15" s="188"/>
      <c r="C15" s="172"/>
      <c r="D15" s="203"/>
      <c r="E15" s="48" t="s">
        <v>28</v>
      </c>
      <c r="F15" s="63" t="e">
        <f>SUM(L15,#REF!,#REF!)</f>
        <v>#REF!</v>
      </c>
      <c r="G15" s="215"/>
      <c r="H15" s="64" t="str">
        <f t="shared" si="0"/>
        <v>własne</v>
      </c>
      <c r="I15" s="101"/>
      <c r="J15" s="203"/>
      <c r="K15" s="72" t="s">
        <v>28</v>
      </c>
      <c r="L15" s="73">
        <v>286000</v>
      </c>
      <c r="M15" s="200"/>
      <c r="N15" s="207"/>
    </row>
    <row r="16" spans="1:14" s="3" customFormat="1" ht="15" customHeight="1">
      <c r="A16" s="188">
        <v>5</v>
      </c>
      <c r="B16" s="188">
        <v>10</v>
      </c>
      <c r="C16" s="172" t="s">
        <v>53</v>
      </c>
      <c r="D16" s="203" t="s">
        <v>3</v>
      </c>
      <c r="E16" s="48" t="s">
        <v>27</v>
      </c>
      <c r="F16" s="56" t="e">
        <f>SUM(L16,#REF!,#REF!)</f>
        <v>#REF!</v>
      </c>
      <c r="G16" s="215">
        <v>29280</v>
      </c>
      <c r="H16" s="57" t="str">
        <f t="shared" si="0"/>
        <v>kredyt</v>
      </c>
      <c r="I16" s="101"/>
      <c r="J16" s="203" t="s">
        <v>3</v>
      </c>
      <c r="K16" s="72" t="s">
        <v>27</v>
      </c>
      <c r="L16" s="73">
        <v>0</v>
      </c>
      <c r="M16" s="200">
        <f>SUM(L16:L17)</f>
        <v>450788</v>
      </c>
      <c r="N16" s="207" t="s">
        <v>4</v>
      </c>
    </row>
    <row r="17" spans="1:14" s="3" customFormat="1" ht="15" customHeight="1" thickBot="1">
      <c r="A17" s="188"/>
      <c r="B17" s="188"/>
      <c r="C17" s="172"/>
      <c r="D17" s="203"/>
      <c r="E17" s="48" t="s">
        <v>28</v>
      </c>
      <c r="F17" s="63" t="e">
        <f>SUM(L17,#REF!,#REF!)</f>
        <v>#REF!</v>
      </c>
      <c r="G17" s="215"/>
      <c r="H17" s="64" t="str">
        <f t="shared" si="0"/>
        <v>własne</v>
      </c>
      <c r="I17" s="101"/>
      <c r="J17" s="203"/>
      <c r="K17" s="72" t="s">
        <v>28</v>
      </c>
      <c r="L17" s="79">
        <v>450788</v>
      </c>
      <c r="M17" s="200"/>
      <c r="N17" s="207"/>
    </row>
    <row r="18" spans="1:14" s="3" customFormat="1" ht="15" customHeight="1">
      <c r="A18" s="188">
        <v>6</v>
      </c>
      <c r="B18" s="188">
        <v>10</v>
      </c>
      <c r="C18" s="172" t="s">
        <v>25</v>
      </c>
      <c r="D18" s="203" t="s">
        <v>3</v>
      </c>
      <c r="E18" s="48" t="s">
        <v>27</v>
      </c>
      <c r="F18" s="56" t="e">
        <f>SUM(L18,#REF!,#REF!)</f>
        <v>#REF!</v>
      </c>
      <c r="G18" s="204">
        <v>0</v>
      </c>
      <c r="H18" s="57" t="str">
        <f t="shared" si="0"/>
        <v>kredyt</v>
      </c>
      <c r="I18" s="101"/>
      <c r="J18" s="203" t="s">
        <v>3</v>
      </c>
      <c r="K18" s="72" t="s">
        <v>27</v>
      </c>
      <c r="L18" s="73">
        <v>92000</v>
      </c>
      <c r="M18" s="200">
        <f>SUM(L18:L19)</f>
        <v>100000</v>
      </c>
      <c r="N18" s="207" t="s">
        <v>4</v>
      </c>
    </row>
    <row r="19" spans="1:14" s="3" customFormat="1" ht="15" customHeight="1" thickBot="1">
      <c r="A19" s="188"/>
      <c r="B19" s="188"/>
      <c r="C19" s="172"/>
      <c r="D19" s="203"/>
      <c r="E19" s="48" t="s">
        <v>28</v>
      </c>
      <c r="F19" s="63" t="e">
        <f>SUM(L19,#REF!,#REF!)</f>
        <v>#REF!</v>
      </c>
      <c r="G19" s="204"/>
      <c r="H19" s="64" t="str">
        <f t="shared" si="0"/>
        <v>własne</v>
      </c>
      <c r="I19" s="101"/>
      <c r="J19" s="203"/>
      <c r="K19" s="72" t="s">
        <v>28</v>
      </c>
      <c r="L19" s="73">
        <v>8000</v>
      </c>
      <c r="M19" s="200"/>
      <c r="N19" s="207"/>
    </row>
    <row r="20" spans="1:14" s="3" customFormat="1" ht="15" customHeight="1">
      <c r="A20" s="188">
        <v>7</v>
      </c>
      <c r="B20" s="188">
        <v>10</v>
      </c>
      <c r="C20" s="172" t="s">
        <v>26</v>
      </c>
      <c r="D20" s="203" t="s">
        <v>3</v>
      </c>
      <c r="E20" s="48" t="s">
        <v>27</v>
      </c>
      <c r="F20" s="56" t="e">
        <f>SUM(L20,#REF!,#REF!)</f>
        <v>#REF!</v>
      </c>
      <c r="G20" s="204">
        <v>0</v>
      </c>
      <c r="H20" s="57" t="str">
        <f t="shared" si="0"/>
        <v>kredyt</v>
      </c>
      <c r="I20" s="101"/>
      <c r="J20" s="203" t="s">
        <v>3</v>
      </c>
      <c r="K20" s="72" t="s">
        <v>27</v>
      </c>
      <c r="L20" s="73">
        <v>32000</v>
      </c>
      <c r="M20" s="200">
        <f>SUM(L20:L21)</f>
        <v>35000</v>
      </c>
      <c r="N20" s="207" t="s">
        <v>4</v>
      </c>
    </row>
    <row r="21" spans="1:14" s="3" customFormat="1" ht="15" customHeight="1" thickBot="1">
      <c r="A21" s="188"/>
      <c r="B21" s="188"/>
      <c r="C21" s="172"/>
      <c r="D21" s="203"/>
      <c r="E21" s="48" t="s">
        <v>28</v>
      </c>
      <c r="F21" s="63" t="e">
        <f>SUM(L21,#REF!,#REF!)</f>
        <v>#REF!</v>
      </c>
      <c r="G21" s="204"/>
      <c r="H21" s="64" t="str">
        <f t="shared" si="0"/>
        <v>własne</v>
      </c>
      <c r="I21" s="101"/>
      <c r="J21" s="203"/>
      <c r="K21" s="72" t="s">
        <v>28</v>
      </c>
      <c r="L21" s="73">
        <v>3000</v>
      </c>
      <c r="M21" s="200"/>
      <c r="N21" s="207"/>
    </row>
    <row r="22" spans="1:14" s="81" customFormat="1" ht="15" customHeight="1">
      <c r="A22" s="195">
        <v>8</v>
      </c>
      <c r="B22" s="195">
        <v>20</v>
      </c>
      <c r="C22" s="172" t="s">
        <v>40</v>
      </c>
      <c r="D22" s="203" t="s">
        <v>3</v>
      </c>
      <c r="E22" s="48" t="s">
        <v>27</v>
      </c>
      <c r="F22" s="56" t="e">
        <f>SUM(L22,#REF!,#REF!)</f>
        <v>#REF!</v>
      </c>
      <c r="G22" s="204">
        <v>0</v>
      </c>
      <c r="H22" s="57" t="str">
        <f t="shared" si="0"/>
        <v>kredyt</v>
      </c>
      <c r="I22" s="101"/>
      <c r="J22" s="203" t="s">
        <v>3</v>
      </c>
      <c r="K22" s="72" t="s">
        <v>27</v>
      </c>
      <c r="L22" s="73">
        <v>969150</v>
      </c>
      <c r="M22" s="200">
        <f>SUM(L22,L23)</f>
        <v>1065000</v>
      </c>
      <c r="N22" s="207" t="s">
        <v>4</v>
      </c>
    </row>
    <row r="23" spans="1:14" s="81" customFormat="1" ht="15" customHeight="1" thickBot="1">
      <c r="A23" s="196"/>
      <c r="B23" s="196"/>
      <c r="C23" s="172"/>
      <c r="D23" s="203"/>
      <c r="E23" s="48" t="s">
        <v>28</v>
      </c>
      <c r="F23" s="63" t="e">
        <f>SUM(L23,#REF!,#REF!)</f>
        <v>#REF!</v>
      </c>
      <c r="G23" s="204"/>
      <c r="H23" s="64" t="str">
        <f t="shared" si="0"/>
        <v>własne</v>
      </c>
      <c r="I23" s="101"/>
      <c r="J23" s="203"/>
      <c r="K23" s="72" t="s">
        <v>28</v>
      </c>
      <c r="L23" s="73">
        <v>95850</v>
      </c>
      <c r="M23" s="200"/>
      <c r="N23" s="207"/>
    </row>
    <row r="24" spans="1:14" s="3" customFormat="1" ht="39.75" customHeight="1" thickBot="1">
      <c r="A24" s="60">
        <v>9</v>
      </c>
      <c r="B24" s="60">
        <v>9</v>
      </c>
      <c r="C24" s="69" t="s">
        <v>38</v>
      </c>
      <c r="D24" s="70" t="s">
        <v>4</v>
      </c>
      <c r="E24" s="48" t="s">
        <v>28</v>
      </c>
      <c r="F24" s="82" t="e">
        <f>SUM(L24,#REF!,#REF!)</f>
        <v>#REF!</v>
      </c>
      <c r="G24" s="80">
        <v>0</v>
      </c>
      <c r="H24" s="83" t="str">
        <f t="shared" si="0"/>
        <v>własne</v>
      </c>
      <c r="I24" s="101"/>
      <c r="J24" s="70" t="s">
        <v>4</v>
      </c>
      <c r="K24" s="72" t="s">
        <v>28</v>
      </c>
      <c r="L24" s="73">
        <f>+M24</f>
        <v>80000</v>
      </c>
      <c r="M24" s="74">
        <v>80000</v>
      </c>
      <c r="N24" s="76" t="s">
        <v>4</v>
      </c>
    </row>
    <row r="25" spans="1:14" s="3" customFormat="1" ht="15" customHeight="1">
      <c r="A25" s="188">
        <v>10</v>
      </c>
      <c r="B25" s="188">
        <v>20</v>
      </c>
      <c r="C25" s="172" t="s">
        <v>37</v>
      </c>
      <c r="D25" s="203" t="s">
        <v>4</v>
      </c>
      <c r="E25" s="48" t="s">
        <v>28</v>
      </c>
      <c r="F25" s="56" t="e">
        <f>SUM(L25,#REF!,#REF!)</f>
        <v>#REF!</v>
      </c>
      <c r="G25" s="204">
        <v>0</v>
      </c>
      <c r="H25" s="57" t="str">
        <f>E25</f>
        <v>własne</v>
      </c>
      <c r="I25" s="101"/>
      <c r="J25" s="203" t="s">
        <v>4</v>
      </c>
      <c r="K25" s="72" t="s">
        <v>28</v>
      </c>
      <c r="L25" s="73">
        <v>95550</v>
      </c>
      <c r="M25" s="200">
        <v>147000</v>
      </c>
      <c r="N25" s="207" t="s">
        <v>4</v>
      </c>
    </row>
    <row r="26" spans="1:14" s="3" customFormat="1" ht="15" customHeight="1" thickBot="1">
      <c r="A26" s="188"/>
      <c r="B26" s="188"/>
      <c r="C26" s="172"/>
      <c r="D26" s="203"/>
      <c r="E26" s="48" t="s">
        <v>58</v>
      </c>
      <c r="F26" s="63"/>
      <c r="G26" s="204"/>
      <c r="H26" s="64" t="str">
        <f>E26</f>
        <v>dotacja MI</v>
      </c>
      <c r="I26" s="101"/>
      <c r="J26" s="203"/>
      <c r="K26" s="72" t="s">
        <v>58</v>
      </c>
      <c r="L26" s="73">
        <f>51450</f>
        <v>51450</v>
      </c>
      <c r="M26" s="200"/>
      <c r="N26" s="207"/>
    </row>
    <row r="27" spans="1:14" s="3" customFormat="1" ht="45" customHeight="1" thickBot="1">
      <c r="A27" s="60">
        <v>11</v>
      </c>
      <c r="B27" s="60">
        <v>20</v>
      </c>
      <c r="C27" s="69" t="s">
        <v>63</v>
      </c>
      <c r="D27" s="70" t="s">
        <v>4</v>
      </c>
      <c r="E27" s="48" t="s">
        <v>28</v>
      </c>
      <c r="F27" s="82" t="e">
        <f>SUM(L27,#REF!,#REF!)</f>
        <v>#REF!</v>
      </c>
      <c r="G27" s="80">
        <v>0</v>
      </c>
      <c r="H27" s="83" t="str">
        <f t="shared" si="0"/>
        <v>własne</v>
      </c>
      <c r="I27" s="101"/>
      <c r="J27" s="70" t="s">
        <v>4</v>
      </c>
      <c r="K27" s="72" t="s">
        <v>59</v>
      </c>
      <c r="L27" s="73">
        <v>240000</v>
      </c>
      <c r="M27" s="74">
        <f>SUM(L27)</f>
        <v>240000</v>
      </c>
      <c r="N27" s="76" t="s">
        <v>4</v>
      </c>
    </row>
    <row r="28" spans="1:14" s="3" customFormat="1" ht="29.25" customHeight="1" thickBot="1">
      <c r="A28" s="60">
        <v>12</v>
      </c>
      <c r="B28" s="60">
        <v>12</v>
      </c>
      <c r="C28" s="69" t="s">
        <v>48</v>
      </c>
      <c r="D28" s="70" t="s">
        <v>3</v>
      </c>
      <c r="E28" s="48" t="s">
        <v>28</v>
      </c>
      <c r="F28" s="82" t="e">
        <f>SUM(L28,#REF!,#REF!)</f>
        <v>#REF!</v>
      </c>
      <c r="G28" s="80">
        <v>0</v>
      </c>
      <c r="H28" s="83" t="str">
        <f t="shared" si="0"/>
        <v>własne</v>
      </c>
      <c r="I28" s="101"/>
      <c r="J28" s="70" t="s">
        <v>3</v>
      </c>
      <c r="K28" s="72" t="s">
        <v>28</v>
      </c>
      <c r="L28" s="73">
        <v>100000</v>
      </c>
      <c r="M28" s="74">
        <f>SUM(L28)</f>
        <v>100000</v>
      </c>
      <c r="N28" s="76" t="s">
        <v>12</v>
      </c>
    </row>
    <row r="29" spans="1:14" s="3" customFormat="1" ht="29.25" customHeight="1" thickBot="1">
      <c r="A29" s="60">
        <v>13</v>
      </c>
      <c r="B29" s="60">
        <v>12</v>
      </c>
      <c r="C29" s="69" t="s">
        <v>13</v>
      </c>
      <c r="D29" s="70" t="s">
        <v>3</v>
      </c>
      <c r="E29" s="48" t="s">
        <v>28</v>
      </c>
      <c r="F29" s="82" t="e">
        <f>SUM(L29,#REF!,#REF!)</f>
        <v>#REF!</v>
      </c>
      <c r="G29" s="80">
        <v>0</v>
      </c>
      <c r="H29" s="83" t="str">
        <f t="shared" si="0"/>
        <v>własne</v>
      </c>
      <c r="I29" s="101"/>
      <c r="J29" s="70" t="s">
        <v>3</v>
      </c>
      <c r="K29" s="72" t="s">
        <v>28</v>
      </c>
      <c r="L29" s="73">
        <v>0</v>
      </c>
      <c r="M29" s="74">
        <f>SUM(L29)</f>
        <v>0</v>
      </c>
      <c r="N29" s="76" t="s">
        <v>12</v>
      </c>
    </row>
    <row r="30" spans="1:14" s="81" customFormat="1" ht="15" customHeight="1">
      <c r="A30" s="195">
        <v>14</v>
      </c>
      <c r="B30" s="195">
        <v>6</v>
      </c>
      <c r="C30" s="172" t="s">
        <v>47</v>
      </c>
      <c r="D30" s="173" t="s">
        <v>10</v>
      </c>
      <c r="E30" s="219"/>
      <c r="F30" s="84" t="e">
        <f>SUM(F31:F34)</f>
        <v>#REF!</v>
      </c>
      <c r="G30" s="158">
        <f>SUM(G31:G34)</f>
        <v>102087</v>
      </c>
      <c r="H30" s="57"/>
      <c r="I30" s="101"/>
      <c r="J30" s="173" t="s">
        <v>10</v>
      </c>
      <c r="K30" s="202"/>
      <c r="L30" s="66">
        <f>SUM(L31:L34)</f>
        <v>4340000</v>
      </c>
      <c r="M30" s="177">
        <f>SUM(L31:L34)</f>
        <v>4340000</v>
      </c>
      <c r="N30" s="206" t="s">
        <v>31</v>
      </c>
    </row>
    <row r="31" spans="1:14" s="81" customFormat="1" ht="15" customHeight="1">
      <c r="A31" s="196"/>
      <c r="B31" s="196"/>
      <c r="C31" s="172"/>
      <c r="D31" s="203" t="s">
        <v>3</v>
      </c>
      <c r="E31" s="48" t="s">
        <v>28</v>
      </c>
      <c r="F31" s="77" t="e">
        <f>SUM(G31,L31,#REF!,#REF!)</f>
        <v>#REF!</v>
      </c>
      <c r="G31" s="158">
        <v>42087</v>
      </c>
      <c r="H31" s="78" t="str">
        <f t="shared" si="0"/>
        <v>własne</v>
      </c>
      <c r="I31" s="101"/>
      <c r="J31" s="203" t="s">
        <v>3</v>
      </c>
      <c r="K31" s="72" t="s">
        <v>28</v>
      </c>
      <c r="L31" s="66">
        <v>230000</v>
      </c>
      <c r="M31" s="177"/>
      <c r="N31" s="206"/>
    </row>
    <row r="32" spans="1:14" s="81" customFormat="1" ht="15" customHeight="1">
      <c r="A32" s="196"/>
      <c r="B32" s="196"/>
      <c r="C32" s="172"/>
      <c r="D32" s="203"/>
      <c r="E32" s="62" t="s">
        <v>27</v>
      </c>
      <c r="F32" s="77" t="e">
        <f>SUM(G32,L32,#REF!,#REF!)</f>
        <v>#REF!</v>
      </c>
      <c r="G32" s="68">
        <v>0</v>
      </c>
      <c r="H32" s="78" t="str">
        <f t="shared" si="0"/>
        <v>kredyt</v>
      </c>
      <c r="I32" s="218"/>
      <c r="J32" s="203"/>
      <c r="K32" s="65" t="s">
        <v>27</v>
      </c>
      <c r="L32" s="66">
        <v>3230080</v>
      </c>
      <c r="M32" s="177"/>
      <c r="N32" s="206"/>
    </row>
    <row r="33" spans="1:14" s="81" customFormat="1" ht="15" customHeight="1">
      <c r="A33" s="196"/>
      <c r="B33" s="196"/>
      <c r="C33" s="172"/>
      <c r="D33" s="203"/>
      <c r="E33" s="62" t="s">
        <v>24</v>
      </c>
      <c r="F33" s="77" t="e">
        <f>SUM(G33,L33,#REF!,#REF!)</f>
        <v>#REF!</v>
      </c>
      <c r="G33" s="158">
        <v>60000</v>
      </c>
      <c r="H33" s="78" t="str">
        <f t="shared" si="0"/>
        <v>pożyczka</v>
      </c>
      <c r="I33" s="218"/>
      <c r="J33" s="203"/>
      <c r="K33" s="65" t="s">
        <v>24</v>
      </c>
      <c r="L33" s="66">
        <v>739920</v>
      </c>
      <c r="M33" s="177"/>
      <c r="N33" s="206"/>
    </row>
    <row r="34" spans="1:14" s="81" customFormat="1" ht="15" customHeight="1" thickBot="1">
      <c r="A34" s="196"/>
      <c r="B34" s="196"/>
      <c r="C34" s="172"/>
      <c r="D34" s="61" t="s">
        <v>29</v>
      </c>
      <c r="E34" s="62"/>
      <c r="F34" s="63" t="e">
        <f>SUM(G34,L34,#REF!,#REF!)</f>
        <v>#REF!</v>
      </c>
      <c r="G34" s="68">
        <v>0</v>
      </c>
      <c r="H34" s="64">
        <f t="shared" si="0"/>
        <v>0</v>
      </c>
      <c r="I34" s="218"/>
      <c r="J34" s="61" t="s">
        <v>29</v>
      </c>
      <c r="K34" s="65" t="s">
        <v>30</v>
      </c>
      <c r="L34" s="66">
        <v>140000</v>
      </c>
      <c r="M34" s="177"/>
      <c r="N34" s="206"/>
    </row>
    <row r="35" spans="1:14" s="86" customFormat="1" ht="15" customHeight="1">
      <c r="A35" s="195">
        <v>15</v>
      </c>
      <c r="B35" s="195">
        <v>1</v>
      </c>
      <c r="C35" s="172" t="s">
        <v>49</v>
      </c>
      <c r="D35" s="70" t="s">
        <v>8</v>
      </c>
      <c r="E35" s="48"/>
      <c r="F35" s="56">
        <v>8400000</v>
      </c>
      <c r="G35" s="157">
        <v>375717</v>
      </c>
      <c r="H35" s="95">
        <f t="shared" si="0"/>
        <v>0</v>
      </c>
      <c r="I35" s="218"/>
      <c r="J35" s="70" t="s">
        <v>8</v>
      </c>
      <c r="K35" s="72"/>
      <c r="L35" s="73">
        <v>600000</v>
      </c>
      <c r="M35" s="74">
        <f aca="true" t="shared" si="1" ref="M35:M40">SUM(L35)</f>
        <v>600000</v>
      </c>
      <c r="N35" s="207" t="s">
        <v>8</v>
      </c>
    </row>
    <row r="36" spans="1:14" s="86" customFormat="1" ht="30" customHeight="1">
      <c r="A36" s="195"/>
      <c r="B36" s="195"/>
      <c r="C36" s="172"/>
      <c r="D36" s="70" t="s">
        <v>50</v>
      </c>
      <c r="E36" s="48"/>
      <c r="F36" s="109"/>
      <c r="G36" s="85">
        <v>0</v>
      </c>
      <c r="H36" s="110"/>
      <c r="I36" s="218"/>
      <c r="J36" s="70" t="s">
        <v>50</v>
      </c>
      <c r="K36" s="72"/>
      <c r="L36" s="73">
        <v>644000</v>
      </c>
      <c r="M36" s="74">
        <f t="shared" si="1"/>
        <v>644000</v>
      </c>
      <c r="N36" s="207"/>
    </row>
    <row r="37" spans="1:14" s="3" customFormat="1" ht="28.5" customHeight="1" thickBot="1">
      <c r="A37" s="60">
        <v>16</v>
      </c>
      <c r="B37" s="60" t="s">
        <v>69</v>
      </c>
      <c r="C37" s="69" t="s">
        <v>46</v>
      </c>
      <c r="D37" s="70" t="s">
        <v>8</v>
      </c>
      <c r="E37" s="48"/>
      <c r="F37" s="93" t="e">
        <f>SUM(L37,#REF!,#REF!)</f>
        <v>#REF!</v>
      </c>
      <c r="G37" s="80">
        <v>0</v>
      </c>
      <c r="H37" s="64">
        <f t="shared" si="0"/>
        <v>0</v>
      </c>
      <c r="I37" s="218"/>
      <c r="J37" s="70" t="s">
        <v>8</v>
      </c>
      <c r="K37" s="72"/>
      <c r="L37" s="73">
        <v>40000</v>
      </c>
      <c r="M37" s="74">
        <f t="shared" si="1"/>
        <v>40000</v>
      </c>
      <c r="N37" s="76" t="s">
        <v>8</v>
      </c>
    </row>
    <row r="38" spans="1:14" s="3" customFormat="1" ht="41.25" customHeight="1" thickBot="1">
      <c r="A38" s="60">
        <v>17</v>
      </c>
      <c r="B38" s="60">
        <v>21</v>
      </c>
      <c r="C38" s="90" t="s">
        <v>41</v>
      </c>
      <c r="D38" s="91" t="s">
        <v>8</v>
      </c>
      <c r="E38" s="48"/>
      <c r="F38" s="82" t="e">
        <f>SUM(L38,#REF!,#REF!)</f>
        <v>#REF!</v>
      </c>
      <c r="G38" s="80">
        <v>0</v>
      </c>
      <c r="H38" s="83">
        <f t="shared" si="0"/>
        <v>0</v>
      </c>
      <c r="I38" s="218"/>
      <c r="J38" s="91" t="s">
        <v>8</v>
      </c>
      <c r="K38" s="72"/>
      <c r="L38" s="73">
        <v>59700</v>
      </c>
      <c r="M38" s="74">
        <f t="shared" si="1"/>
        <v>59700</v>
      </c>
      <c r="N38" s="76" t="s">
        <v>8</v>
      </c>
    </row>
    <row r="39" spans="1:14" s="3" customFormat="1" ht="28.5" customHeight="1" thickBot="1">
      <c r="A39" s="60">
        <v>18</v>
      </c>
      <c r="B39" s="60" t="s">
        <v>69</v>
      </c>
      <c r="C39" s="69" t="s">
        <v>14</v>
      </c>
      <c r="D39" s="91" t="s">
        <v>8</v>
      </c>
      <c r="E39" s="48"/>
      <c r="F39" s="82" t="e">
        <f>SUM(L39,#REF!,#REF!)</f>
        <v>#REF!</v>
      </c>
      <c r="G39" s="80">
        <v>0</v>
      </c>
      <c r="H39" s="83">
        <f t="shared" si="0"/>
        <v>0</v>
      </c>
      <c r="I39" s="218"/>
      <c r="J39" s="91" t="s">
        <v>8</v>
      </c>
      <c r="K39" s="72"/>
      <c r="L39" s="73">
        <v>50000</v>
      </c>
      <c r="M39" s="74">
        <f t="shared" si="1"/>
        <v>50000</v>
      </c>
      <c r="N39" s="76" t="s">
        <v>8</v>
      </c>
    </row>
    <row r="40" spans="1:14" s="3" customFormat="1" ht="28.5" customHeight="1" thickBot="1">
      <c r="A40" s="60">
        <v>19</v>
      </c>
      <c r="B40" s="60">
        <v>15</v>
      </c>
      <c r="C40" s="69" t="s">
        <v>51</v>
      </c>
      <c r="D40" s="91" t="s">
        <v>8</v>
      </c>
      <c r="E40" s="48"/>
      <c r="F40" s="82" t="e">
        <f>SUM(L40,#REF!,#REF!)</f>
        <v>#REF!</v>
      </c>
      <c r="G40" s="80">
        <v>0</v>
      </c>
      <c r="H40" s="83">
        <f t="shared" si="0"/>
        <v>0</v>
      </c>
      <c r="I40" s="101"/>
      <c r="J40" s="91" t="s">
        <v>8</v>
      </c>
      <c r="K40" s="72"/>
      <c r="L40" s="73">
        <v>31490</v>
      </c>
      <c r="M40" s="74">
        <f t="shared" si="1"/>
        <v>31490</v>
      </c>
      <c r="N40" s="76" t="s">
        <v>8</v>
      </c>
    </row>
    <row r="41" spans="1:14" s="3" customFormat="1" ht="15" customHeight="1">
      <c r="A41" s="188">
        <v>20</v>
      </c>
      <c r="B41" s="188">
        <v>15</v>
      </c>
      <c r="C41" s="172" t="s">
        <v>52</v>
      </c>
      <c r="D41" s="91" t="s">
        <v>8</v>
      </c>
      <c r="E41" s="48" t="s">
        <v>28</v>
      </c>
      <c r="F41" s="92" t="e">
        <f>SUM(L41,#REF!,#REF!)</f>
        <v>#REF!</v>
      </c>
      <c r="G41" s="71">
        <v>33031.5</v>
      </c>
      <c r="H41" s="57" t="str">
        <f t="shared" si="0"/>
        <v>własne</v>
      </c>
      <c r="I41" s="101"/>
      <c r="J41" s="91" t="s">
        <v>8</v>
      </c>
      <c r="K41" s="72"/>
      <c r="L41" s="73">
        <v>660000</v>
      </c>
      <c r="M41" s="200">
        <f>SUM(L41,L42)</f>
        <v>760000</v>
      </c>
      <c r="N41" s="226" t="s">
        <v>8</v>
      </c>
    </row>
    <row r="42" spans="1:14" s="3" customFormat="1" ht="15" customHeight="1" thickBot="1">
      <c r="A42" s="188"/>
      <c r="B42" s="188"/>
      <c r="C42" s="172"/>
      <c r="D42" s="91" t="s">
        <v>9</v>
      </c>
      <c r="E42" s="48" t="s">
        <v>30</v>
      </c>
      <c r="F42" s="93"/>
      <c r="G42" s="75">
        <v>0</v>
      </c>
      <c r="H42" s="64"/>
      <c r="I42" s="101"/>
      <c r="J42" s="91" t="s">
        <v>9</v>
      </c>
      <c r="K42" s="72" t="s">
        <v>30</v>
      </c>
      <c r="L42" s="73">
        <v>100000</v>
      </c>
      <c r="M42" s="200"/>
      <c r="N42" s="227"/>
    </row>
    <row r="43" spans="1:14" s="3" customFormat="1" ht="22.5" customHeight="1">
      <c r="A43" s="188">
        <v>21</v>
      </c>
      <c r="B43" s="188">
        <v>3</v>
      </c>
      <c r="C43" s="172" t="s">
        <v>56</v>
      </c>
      <c r="D43" s="224" t="s">
        <v>3</v>
      </c>
      <c r="E43" s="48" t="s">
        <v>27</v>
      </c>
      <c r="F43" s="56"/>
      <c r="G43" s="80">
        <v>0</v>
      </c>
      <c r="H43" s="95"/>
      <c r="I43" s="101"/>
      <c r="J43" s="224" t="s">
        <v>3</v>
      </c>
      <c r="K43" s="72" t="s">
        <v>27</v>
      </c>
      <c r="L43" s="73">
        <v>0</v>
      </c>
      <c r="M43" s="200">
        <f>SUM(L43:L44)</f>
        <v>100000</v>
      </c>
      <c r="N43" s="207" t="s">
        <v>60</v>
      </c>
    </row>
    <row r="44" spans="1:14" s="3" customFormat="1" ht="18.75" customHeight="1" thickBot="1">
      <c r="A44" s="188"/>
      <c r="B44" s="188"/>
      <c r="C44" s="172"/>
      <c r="D44" s="224"/>
      <c r="E44" s="48" t="s">
        <v>28</v>
      </c>
      <c r="F44" s="93"/>
      <c r="G44" s="80">
        <v>0</v>
      </c>
      <c r="H44" s="97"/>
      <c r="I44" s="101"/>
      <c r="J44" s="224"/>
      <c r="K44" s="72" t="s">
        <v>28</v>
      </c>
      <c r="L44" s="73">
        <v>100000</v>
      </c>
      <c r="M44" s="200"/>
      <c r="N44" s="207"/>
    </row>
    <row r="45" spans="1:14" s="3" customFormat="1" ht="28.5" customHeight="1" thickBot="1">
      <c r="A45" s="60">
        <v>22</v>
      </c>
      <c r="B45" s="60" t="s">
        <v>69</v>
      </c>
      <c r="C45" s="69" t="s">
        <v>62</v>
      </c>
      <c r="D45" s="91" t="s">
        <v>3</v>
      </c>
      <c r="E45" s="48" t="s">
        <v>28</v>
      </c>
      <c r="F45" s="82"/>
      <c r="G45" s="71">
        <v>8906</v>
      </c>
      <c r="H45" s="83"/>
      <c r="I45" s="101"/>
      <c r="J45" s="91" t="s">
        <v>3</v>
      </c>
      <c r="K45" s="72" t="s">
        <v>28</v>
      </c>
      <c r="L45" s="73">
        <v>150000</v>
      </c>
      <c r="M45" s="74">
        <v>150000</v>
      </c>
      <c r="N45" s="76" t="s">
        <v>8</v>
      </c>
    </row>
    <row r="46" spans="1:14" s="3" customFormat="1" ht="28.5" customHeight="1">
      <c r="A46" s="60" t="s">
        <v>73</v>
      </c>
      <c r="B46" s="189" t="s">
        <v>69</v>
      </c>
      <c r="C46" s="222" t="s">
        <v>61</v>
      </c>
      <c r="D46" s="220" t="s">
        <v>3</v>
      </c>
      <c r="E46" s="239" t="s">
        <v>28</v>
      </c>
      <c r="F46" s="98"/>
      <c r="G46" s="201">
        <v>0</v>
      </c>
      <c r="H46" s="96"/>
      <c r="I46" s="101"/>
      <c r="J46" s="220" t="s">
        <v>3</v>
      </c>
      <c r="K46" s="235" t="s">
        <v>28</v>
      </c>
      <c r="L46" s="175">
        <v>23546</v>
      </c>
      <c r="M46" s="177">
        <f>SUM(L46)</f>
        <v>23546</v>
      </c>
      <c r="N46" s="233" t="s">
        <v>8</v>
      </c>
    </row>
    <row r="47" spans="1:14" s="3" customFormat="1" ht="9" customHeight="1" thickBot="1">
      <c r="A47" s="60"/>
      <c r="B47" s="190"/>
      <c r="C47" s="223"/>
      <c r="D47" s="221"/>
      <c r="E47" s="240"/>
      <c r="F47" s="99"/>
      <c r="G47" s="174"/>
      <c r="H47" s="94"/>
      <c r="I47" s="102"/>
      <c r="J47" s="221"/>
      <c r="K47" s="236"/>
      <c r="L47" s="176"/>
      <c r="M47" s="178"/>
      <c r="N47" s="234"/>
    </row>
    <row r="48" spans="1:14" s="3" customFormat="1" ht="20.25" customHeight="1">
      <c r="A48" s="189">
        <v>24</v>
      </c>
      <c r="B48" s="189">
        <v>9</v>
      </c>
      <c r="C48" s="222" t="s">
        <v>74</v>
      </c>
      <c r="D48" s="220" t="s">
        <v>3</v>
      </c>
      <c r="E48" s="239" t="s">
        <v>28</v>
      </c>
      <c r="F48" s="98"/>
      <c r="G48" s="201">
        <v>0</v>
      </c>
      <c r="H48" s="96"/>
      <c r="I48" s="101"/>
      <c r="J48" s="220" t="s">
        <v>3</v>
      </c>
      <c r="K48" s="235" t="s">
        <v>28</v>
      </c>
      <c r="L48" s="175">
        <v>40000</v>
      </c>
      <c r="M48" s="177">
        <v>40000</v>
      </c>
      <c r="N48" s="233" t="s">
        <v>4</v>
      </c>
    </row>
    <row r="49" spans="1:14" s="3" customFormat="1" ht="14.25" customHeight="1" thickBot="1">
      <c r="A49" s="190"/>
      <c r="B49" s="190"/>
      <c r="C49" s="223"/>
      <c r="D49" s="221"/>
      <c r="E49" s="240"/>
      <c r="F49" s="99"/>
      <c r="G49" s="174"/>
      <c r="H49" s="94"/>
      <c r="I49" s="102"/>
      <c r="J49" s="221"/>
      <c r="K49" s="236"/>
      <c r="L49" s="176"/>
      <c r="M49" s="178"/>
      <c r="N49" s="234"/>
    </row>
    <row r="50" spans="1:14" ht="12" customHeight="1">
      <c r="A50" s="30"/>
      <c r="B50" s="30"/>
      <c r="C50" s="2"/>
      <c r="D50" s="17"/>
      <c r="E50" s="1"/>
      <c r="F50" s="21"/>
      <c r="G50" s="8"/>
      <c r="H50" s="20"/>
      <c r="I50" s="20"/>
      <c r="J50" s="17"/>
      <c r="K50" s="1"/>
      <c r="L50" s="7"/>
      <c r="M50" s="7"/>
      <c r="N50" s="53"/>
    </row>
    <row r="51" spans="1:14" ht="12" customHeight="1">
      <c r="A51" s="30"/>
      <c r="B51" s="30"/>
      <c r="C51" s="2"/>
      <c r="D51" s="17"/>
      <c r="E51" s="1"/>
      <c r="F51" s="21"/>
      <c r="G51" s="8"/>
      <c r="H51" s="20"/>
      <c r="I51" s="20"/>
      <c r="J51" s="17"/>
      <c r="K51" s="1"/>
      <c r="L51" s="7"/>
      <c r="M51" s="7"/>
      <c r="N51" s="53"/>
    </row>
    <row r="52" spans="1:14" ht="12" customHeight="1">
      <c r="A52" s="30"/>
      <c r="B52" s="30"/>
      <c r="C52" s="2"/>
      <c r="D52" s="17"/>
      <c r="E52" s="1"/>
      <c r="F52" s="21"/>
      <c r="G52" s="8"/>
      <c r="H52" s="20"/>
      <c r="I52" s="20"/>
      <c r="J52" s="17"/>
      <c r="K52" s="1"/>
      <c r="L52" s="7"/>
      <c r="M52" s="7"/>
      <c r="N52" s="53"/>
    </row>
    <row r="53" spans="1:14" ht="16.5" customHeight="1">
      <c r="A53" s="30"/>
      <c r="B53" s="160" t="s">
        <v>70</v>
      </c>
      <c r="C53" s="153"/>
      <c r="D53" s="10"/>
      <c r="E53" s="1"/>
      <c r="F53" s="10"/>
      <c r="G53" s="8"/>
      <c r="H53" s="8"/>
      <c r="I53" s="8"/>
      <c r="J53" s="10"/>
      <c r="K53" s="1"/>
      <c r="L53" s="7"/>
      <c r="M53" s="18"/>
      <c r="N53" s="53"/>
    </row>
    <row r="54" spans="1:14" ht="16.5" customHeight="1" thickBot="1">
      <c r="A54" s="30"/>
      <c r="B54" s="30"/>
      <c r="C54" s="14"/>
      <c r="D54" s="15"/>
      <c r="E54" s="16"/>
      <c r="F54" s="15"/>
      <c r="G54" s="37"/>
      <c r="H54" s="37"/>
      <c r="I54" s="37"/>
      <c r="J54" s="15"/>
      <c r="K54" s="16"/>
      <c r="L54" s="7"/>
      <c r="M54" s="18"/>
      <c r="N54" s="53"/>
    </row>
    <row r="55" spans="1:14" s="3" customFormat="1" ht="37.5" customHeight="1" thickBot="1">
      <c r="A55" s="191" t="s">
        <v>11</v>
      </c>
      <c r="B55" s="192"/>
      <c r="C55" s="231" t="s">
        <v>0</v>
      </c>
      <c r="D55" s="232"/>
      <c r="E55" s="232"/>
      <c r="F55" s="232"/>
      <c r="G55" s="192"/>
      <c r="H55" s="35" t="s">
        <v>35</v>
      </c>
      <c r="I55" s="125"/>
      <c r="J55" s="237" t="s">
        <v>1</v>
      </c>
      <c r="K55" s="238"/>
      <c r="L55" s="36" t="s">
        <v>36</v>
      </c>
      <c r="M55" s="47" t="s">
        <v>54</v>
      </c>
      <c r="N55" s="152" t="s">
        <v>55</v>
      </c>
    </row>
    <row r="56" spans="1:14" s="3" customFormat="1" ht="18" customHeight="1">
      <c r="A56" s="193">
        <v>25</v>
      </c>
      <c r="B56" s="194"/>
      <c r="C56" s="228" t="s">
        <v>15</v>
      </c>
      <c r="D56" s="229"/>
      <c r="E56" s="229"/>
      <c r="F56" s="229"/>
      <c r="G56" s="230"/>
      <c r="H56" s="111">
        <f>E56</f>
        <v>0</v>
      </c>
      <c r="I56" s="183"/>
      <c r="J56" s="87" t="s">
        <v>3</v>
      </c>
      <c r="K56" s="88" t="s">
        <v>28</v>
      </c>
      <c r="L56" s="112">
        <v>58000</v>
      </c>
      <c r="M56" s="59">
        <f>SUM(L56)</f>
        <v>58000</v>
      </c>
      <c r="N56" s="89" t="s">
        <v>3</v>
      </c>
    </row>
    <row r="57" spans="1:14" s="3" customFormat="1" ht="39" customHeight="1">
      <c r="A57" s="186">
        <v>26</v>
      </c>
      <c r="B57" s="187"/>
      <c r="C57" s="169" t="s">
        <v>57</v>
      </c>
      <c r="D57" s="170"/>
      <c r="E57" s="170"/>
      <c r="F57" s="170"/>
      <c r="G57" s="171"/>
      <c r="H57" s="113">
        <f aca="true" t="shared" si="2" ref="H57:H67">E57</f>
        <v>0</v>
      </c>
      <c r="I57" s="183"/>
      <c r="J57" s="70" t="s">
        <v>3</v>
      </c>
      <c r="K57" s="72" t="s">
        <v>28</v>
      </c>
      <c r="L57" s="114">
        <f>600000-135000-40000-15000</f>
        <v>410000</v>
      </c>
      <c r="M57" s="67">
        <f>SUM(L57)</f>
        <v>410000</v>
      </c>
      <c r="N57" s="76" t="s">
        <v>3</v>
      </c>
    </row>
    <row r="58" spans="1:14" s="3" customFormat="1" ht="18" customHeight="1">
      <c r="A58" s="186">
        <v>27</v>
      </c>
      <c r="B58" s="187"/>
      <c r="C58" s="169" t="s">
        <v>16</v>
      </c>
      <c r="D58" s="170"/>
      <c r="E58" s="170"/>
      <c r="F58" s="170"/>
      <c r="G58" s="171"/>
      <c r="H58" s="113">
        <f t="shared" si="2"/>
        <v>0</v>
      </c>
      <c r="I58" s="183"/>
      <c r="J58" s="70" t="s">
        <v>3</v>
      </c>
      <c r="K58" s="72" t="s">
        <v>28</v>
      </c>
      <c r="L58" s="114">
        <v>70000</v>
      </c>
      <c r="M58" s="67">
        <f>SUM(L58)</f>
        <v>70000</v>
      </c>
      <c r="N58" s="76" t="s">
        <v>3</v>
      </c>
    </row>
    <row r="59" spans="1:14" s="3" customFormat="1" ht="18" customHeight="1">
      <c r="A59" s="186">
        <v>28</v>
      </c>
      <c r="B59" s="187"/>
      <c r="C59" s="169" t="s">
        <v>42</v>
      </c>
      <c r="D59" s="170"/>
      <c r="E59" s="170"/>
      <c r="F59" s="170"/>
      <c r="G59" s="171"/>
      <c r="H59" s="113">
        <f t="shared" si="2"/>
        <v>0</v>
      </c>
      <c r="I59" s="183"/>
      <c r="J59" s="70" t="s">
        <v>3</v>
      </c>
      <c r="K59" s="72" t="s">
        <v>28</v>
      </c>
      <c r="L59" s="114">
        <v>4000</v>
      </c>
      <c r="M59" s="67">
        <f aca="true" t="shared" si="3" ref="M59:M65">SUM(L59)</f>
        <v>4000</v>
      </c>
      <c r="N59" s="76" t="s">
        <v>19</v>
      </c>
    </row>
    <row r="60" spans="1:14" s="3" customFormat="1" ht="18" customHeight="1">
      <c r="A60" s="186">
        <v>29</v>
      </c>
      <c r="B60" s="187"/>
      <c r="C60" s="169" t="s">
        <v>43</v>
      </c>
      <c r="D60" s="170"/>
      <c r="E60" s="170"/>
      <c r="F60" s="170"/>
      <c r="G60" s="171"/>
      <c r="H60" s="113">
        <f t="shared" si="2"/>
        <v>0</v>
      </c>
      <c r="I60" s="183"/>
      <c r="J60" s="70" t="s">
        <v>3</v>
      </c>
      <c r="K60" s="72" t="s">
        <v>28</v>
      </c>
      <c r="L60" s="114">
        <v>10000</v>
      </c>
      <c r="M60" s="67">
        <f t="shared" si="3"/>
        <v>10000</v>
      </c>
      <c r="N60" s="76" t="s">
        <v>20</v>
      </c>
    </row>
    <row r="61" spans="1:14" s="3" customFormat="1" ht="18" customHeight="1">
      <c r="A61" s="186">
        <v>30</v>
      </c>
      <c r="B61" s="187"/>
      <c r="C61" s="169" t="s">
        <v>17</v>
      </c>
      <c r="D61" s="170"/>
      <c r="E61" s="170"/>
      <c r="F61" s="170"/>
      <c r="G61" s="171"/>
      <c r="H61" s="113">
        <f t="shared" si="2"/>
        <v>0</v>
      </c>
      <c r="I61" s="183"/>
      <c r="J61" s="70" t="s">
        <v>3</v>
      </c>
      <c r="K61" s="72" t="s">
        <v>28</v>
      </c>
      <c r="L61" s="114">
        <v>8300</v>
      </c>
      <c r="M61" s="67">
        <f t="shared" si="3"/>
        <v>8300</v>
      </c>
      <c r="N61" s="76" t="s">
        <v>21</v>
      </c>
    </row>
    <row r="62" spans="1:14" s="3" customFormat="1" ht="18" customHeight="1">
      <c r="A62" s="186">
        <v>31</v>
      </c>
      <c r="B62" s="187"/>
      <c r="C62" s="169" t="s">
        <v>18</v>
      </c>
      <c r="D62" s="170"/>
      <c r="E62" s="170"/>
      <c r="F62" s="170"/>
      <c r="G62" s="171"/>
      <c r="H62" s="113">
        <f t="shared" si="2"/>
        <v>0</v>
      </c>
      <c r="I62" s="183"/>
      <c r="J62" s="70" t="s">
        <v>3</v>
      </c>
      <c r="K62" s="72" t="s">
        <v>28</v>
      </c>
      <c r="L62" s="114">
        <v>8200</v>
      </c>
      <c r="M62" s="67">
        <f t="shared" si="3"/>
        <v>8200</v>
      </c>
      <c r="N62" s="76" t="s">
        <v>3</v>
      </c>
    </row>
    <row r="63" spans="1:14" s="3" customFormat="1" ht="18" customHeight="1">
      <c r="A63" s="186">
        <v>32</v>
      </c>
      <c r="B63" s="187"/>
      <c r="C63" s="169" t="s">
        <v>44</v>
      </c>
      <c r="D63" s="170"/>
      <c r="E63" s="170"/>
      <c r="F63" s="170"/>
      <c r="G63" s="171"/>
      <c r="H63" s="113">
        <f t="shared" si="2"/>
        <v>0</v>
      </c>
      <c r="I63" s="183"/>
      <c r="J63" s="70" t="s">
        <v>3</v>
      </c>
      <c r="K63" s="72" t="s">
        <v>28</v>
      </c>
      <c r="L63" s="114">
        <v>11000</v>
      </c>
      <c r="M63" s="67">
        <f t="shared" si="3"/>
        <v>11000</v>
      </c>
      <c r="N63" s="76" t="s">
        <v>22</v>
      </c>
    </row>
    <row r="64" spans="1:14" s="3" customFormat="1" ht="18" customHeight="1">
      <c r="A64" s="186">
        <v>33</v>
      </c>
      <c r="B64" s="187"/>
      <c r="C64" s="169" t="s">
        <v>45</v>
      </c>
      <c r="D64" s="170"/>
      <c r="E64" s="170"/>
      <c r="F64" s="170"/>
      <c r="G64" s="171"/>
      <c r="H64" s="113"/>
      <c r="I64" s="183"/>
      <c r="J64" s="115" t="s">
        <v>4</v>
      </c>
      <c r="K64" s="72"/>
      <c r="L64" s="114">
        <v>40000</v>
      </c>
      <c r="M64" s="67">
        <f t="shared" si="3"/>
        <v>40000</v>
      </c>
      <c r="N64" s="76" t="s">
        <v>4</v>
      </c>
    </row>
    <row r="65" spans="1:14" s="3" customFormat="1" ht="18" customHeight="1" thickBot="1">
      <c r="A65" s="186">
        <v>34</v>
      </c>
      <c r="B65" s="187"/>
      <c r="C65" s="162" t="s">
        <v>23</v>
      </c>
      <c r="D65" s="163"/>
      <c r="E65" s="163"/>
      <c r="F65" s="163"/>
      <c r="G65" s="164"/>
      <c r="H65" s="165"/>
      <c r="I65" s="183"/>
      <c r="J65" s="166" t="s">
        <v>8</v>
      </c>
      <c r="K65" s="167"/>
      <c r="L65" s="122">
        <f>159000+115810</f>
        <v>274810</v>
      </c>
      <c r="M65" s="100">
        <f t="shared" si="3"/>
        <v>274810</v>
      </c>
      <c r="N65" s="118" t="s">
        <v>8</v>
      </c>
    </row>
    <row r="66" spans="1:14" s="3" customFormat="1" ht="18" customHeight="1" thickBot="1">
      <c r="A66" s="241">
        <v>35</v>
      </c>
      <c r="B66" s="242"/>
      <c r="C66" s="245" t="s">
        <v>75</v>
      </c>
      <c r="D66" s="246"/>
      <c r="E66" s="246"/>
      <c r="F66" s="246"/>
      <c r="G66" s="247"/>
      <c r="H66" s="165"/>
      <c r="I66" s="183"/>
      <c r="J66" s="166" t="s">
        <v>3</v>
      </c>
      <c r="K66" s="167" t="s">
        <v>28</v>
      </c>
      <c r="L66" s="122">
        <v>50158</v>
      </c>
      <c r="M66" s="251">
        <f>L66+L67</f>
        <v>200632</v>
      </c>
      <c r="N66" s="253" t="s">
        <v>3</v>
      </c>
    </row>
    <row r="67" spans="1:14" s="3" customFormat="1" ht="18" customHeight="1" thickBot="1">
      <c r="A67" s="243"/>
      <c r="B67" s="244"/>
      <c r="C67" s="248"/>
      <c r="D67" s="249"/>
      <c r="E67" s="249"/>
      <c r="F67" s="249"/>
      <c r="G67" s="250"/>
      <c r="H67" s="116">
        <f t="shared" si="2"/>
        <v>0</v>
      </c>
      <c r="I67" s="184"/>
      <c r="J67" s="117" t="s">
        <v>76</v>
      </c>
      <c r="K67" s="121"/>
      <c r="L67" s="122">
        <v>150474</v>
      </c>
      <c r="M67" s="252"/>
      <c r="N67" s="254"/>
    </row>
    <row r="68" spans="1:14" ht="15" customHeight="1">
      <c r="A68" s="30"/>
      <c r="B68" s="30"/>
      <c r="C68" s="2"/>
      <c r="D68" s="4"/>
      <c r="E68" s="1"/>
      <c r="F68" s="10"/>
      <c r="G68" s="8"/>
      <c r="H68" s="8"/>
      <c r="I68" s="8"/>
      <c r="J68" s="4"/>
      <c r="K68" s="1"/>
      <c r="L68" s="10"/>
      <c r="M68" s="40"/>
      <c r="N68" s="53"/>
    </row>
    <row r="69" spans="1:14" ht="15" customHeight="1">
      <c r="A69" s="30"/>
      <c r="B69" s="30"/>
      <c r="C69" s="2"/>
      <c r="D69" s="4"/>
      <c r="E69" s="1"/>
      <c r="F69" s="10"/>
      <c r="G69" s="8"/>
      <c r="H69" s="8"/>
      <c r="I69" s="8"/>
      <c r="J69" s="4"/>
      <c r="K69" s="1"/>
      <c r="L69" s="10"/>
      <c r="M69" s="40"/>
      <c r="N69" s="53"/>
    </row>
    <row r="70" spans="1:14" ht="15" customHeight="1">
      <c r="A70" s="30"/>
      <c r="B70" s="30"/>
      <c r="C70" s="2"/>
      <c r="D70" s="4"/>
      <c r="E70" s="1"/>
      <c r="F70" s="10"/>
      <c r="G70" s="8"/>
      <c r="H70" s="8"/>
      <c r="I70" s="8"/>
      <c r="J70" s="4"/>
      <c r="K70" s="1"/>
      <c r="L70" s="10"/>
      <c r="M70" s="40"/>
      <c r="N70" s="53"/>
    </row>
    <row r="71" spans="1:14" ht="15" customHeight="1">
      <c r="A71" s="30"/>
      <c r="B71" s="30"/>
      <c r="C71" s="34" t="s">
        <v>71</v>
      </c>
      <c r="D71" s="4"/>
      <c r="E71" s="1"/>
      <c r="F71" s="10"/>
      <c r="G71" s="8"/>
      <c r="H71" s="8"/>
      <c r="I71" s="8"/>
      <c r="J71" s="4"/>
      <c r="K71" s="1"/>
      <c r="L71" s="10"/>
      <c r="M71" s="40"/>
      <c r="N71" s="53"/>
    </row>
    <row r="72" spans="1:14" ht="15" customHeight="1" thickBot="1">
      <c r="A72" s="30"/>
      <c r="B72" s="30"/>
      <c r="C72" s="34"/>
      <c r="D72" s="4"/>
      <c r="E72" s="1"/>
      <c r="F72" s="10"/>
      <c r="G72" s="8"/>
      <c r="H72" s="8"/>
      <c r="I72" s="8"/>
      <c r="J72" s="4"/>
      <c r="K72" s="1"/>
      <c r="L72" s="10"/>
      <c r="M72" s="40"/>
      <c r="N72" s="53"/>
    </row>
    <row r="73" spans="1:14" ht="40.5" customHeight="1" thickBot="1">
      <c r="A73" s="30"/>
      <c r="B73" s="30"/>
      <c r="C73" s="108"/>
      <c r="D73" s="185" t="s">
        <v>10</v>
      </c>
      <c r="E73" s="168"/>
      <c r="F73" s="144"/>
      <c r="G73" s="146" t="s">
        <v>64</v>
      </c>
      <c r="H73" s="126"/>
      <c r="I73" s="154"/>
      <c r="J73" s="185" t="s">
        <v>10</v>
      </c>
      <c r="K73" s="225"/>
      <c r="L73" s="145" t="s">
        <v>65</v>
      </c>
      <c r="M73" s="40"/>
      <c r="N73" s="10"/>
    </row>
    <row r="74" spans="1:14" ht="15" customHeight="1">
      <c r="A74" s="30"/>
      <c r="B74" s="30"/>
      <c r="C74" s="103"/>
      <c r="D74" s="139" t="s">
        <v>32</v>
      </c>
      <c r="E74" s="140"/>
      <c r="F74" s="127"/>
      <c r="G74" s="147">
        <f>SUM(G75:G77)</f>
        <v>250273</v>
      </c>
      <c r="H74" s="8"/>
      <c r="I74" s="155"/>
      <c r="J74" s="141" t="s">
        <v>32</v>
      </c>
      <c r="K74" s="142"/>
      <c r="L74" s="143">
        <f>SUM(L75:L77)</f>
        <v>9561248</v>
      </c>
      <c r="M74" s="40"/>
      <c r="N74" s="53"/>
    </row>
    <row r="75" spans="1:14" ht="17.25" customHeight="1">
      <c r="A75" s="30"/>
      <c r="B75" s="30"/>
      <c r="C75" s="104"/>
      <c r="D75" s="44" t="s">
        <v>3</v>
      </c>
      <c r="E75" s="128" t="s">
        <v>28</v>
      </c>
      <c r="F75" s="127"/>
      <c r="G75" s="148">
        <f>SUM(G4:G23,G28:G29,G31,G44,G45,G48)</f>
        <v>190273</v>
      </c>
      <c r="H75" s="8"/>
      <c r="I75" s="155"/>
      <c r="J75" s="44" t="s">
        <v>3</v>
      </c>
      <c r="K75" s="24" t="s">
        <v>28</v>
      </c>
      <c r="L75" s="119">
        <f>SUM(L56:L63,L5,L8,L11,L15,L17,L19,L21,L23,L28:L29,L31,L44:L49,L66,)</f>
        <v>2350912</v>
      </c>
      <c r="M75" s="40"/>
      <c r="N75" s="53"/>
    </row>
    <row r="76" spans="1:14" ht="17.25" customHeight="1">
      <c r="A76" s="30"/>
      <c r="B76" s="30"/>
      <c r="C76" s="104"/>
      <c r="D76" s="45"/>
      <c r="E76" s="128" t="s">
        <v>33</v>
      </c>
      <c r="F76" s="127"/>
      <c r="G76" s="148">
        <f>G32</f>
        <v>0</v>
      </c>
      <c r="H76" s="8"/>
      <c r="I76" s="155"/>
      <c r="J76" s="45"/>
      <c r="K76" s="24" t="s">
        <v>33</v>
      </c>
      <c r="L76" s="119">
        <f>SUM(L4,L6,L9,L12,L16,L18,L20,L22,L32,L43)</f>
        <v>5337230</v>
      </c>
      <c r="M76" s="40"/>
      <c r="N76" s="53"/>
    </row>
    <row r="77" spans="1:14" ht="17.25" customHeight="1">
      <c r="A77" s="30"/>
      <c r="B77" s="30"/>
      <c r="C77" s="104"/>
      <c r="D77" s="46"/>
      <c r="E77" s="128" t="s">
        <v>34</v>
      </c>
      <c r="F77" s="127"/>
      <c r="G77" s="148">
        <f>G33</f>
        <v>60000</v>
      </c>
      <c r="H77" s="8"/>
      <c r="I77" s="155"/>
      <c r="J77" s="46"/>
      <c r="K77" s="24" t="s">
        <v>34</v>
      </c>
      <c r="L77" s="119">
        <f>SUM(,L7,L10,L13,L33)</f>
        <v>1873106</v>
      </c>
      <c r="M77" s="40"/>
      <c r="N77" s="53"/>
    </row>
    <row r="78" spans="1:14" ht="17.25" customHeight="1">
      <c r="A78" s="30"/>
      <c r="B78" s="30"/>
      <c r="C78" s="105"/>
      <c r="D78" s="129" t="s">
        <v>8</v>
      </c>
      <c r="E78" s="128"/>
      <c r="F78" s="127"/>
      <c r="G78" s="148">
        <f>SUM(G35,G37:G41)</f>
        <v>408748.5</v>
      </c>
      <c r="H78" s="8"/>
      <c r="I78" s="155"/>
      <c r="J78" s="25" t="s">
        <v>8</v>
      </c>
      <c r="K78" s="26"/>
      <c r="L78" s="119">
        <f>SUM(L35,L37:L41,L67)</f>
        <v>1591664</v>
      </c>
      <c r="M78" s="40"/>
      <c r="N78" s="53"/>
    </row>
    <row r="79" spans="1:14" ht="15" customHeight="1">
      <c r="A79" s="30"/>
      <c r="B79" s="30"/>
      <c r="C79" s="105"/>
      <c r="D79" s="129" t="s">
        <v>4</v>
      </c>
      <c r="E79" s="128"/>
      <c r="F79" s="127"/>
      <c r="G79" s="149">
        <f>SUM(G24:G27)</f>
        <v>0</v>
      </c>
      <c r="H79" s="8"/>
      <c r="I79" s="155"/>
      <c r="J79" s="25" t="s">
        <v>4</v>
      </c>
      <c r="K79" s="26"/>
      <c r="L79" s="119">
        <f>SUM(L24:L25,L27,L64)</f>
        <v>455550</v>
      </c>
      <c r="M79" s="40"/>
      <c r="N79" s="53"/>
    </row>
    <row r="80" spans="1:14" ht="15" customHeight="1">
      <c r="A80" s="30"/>
      <c r="B80" s="30"/>
      <c r="C80" s="106"/>
      <c r="D80" s="130" t="s">
        <v>9</v>
      </c>
      <c r="E80" s="128"/>
      <c r="F80" s="127"/>
      <c r="G80" s="148">
        <f>SUM(G34,G42)</f>
        <v>0</v>
      </c>
      <c r="H80" s="8"/>
      <c r="I80" s="155"/>
      <c r="J80" s="27" t="s">
        <v>9</v>
      </c>
      <c r="K80" s="26"/>
      <c r="L80" s="119">
        <f>SUM(L34,L42)</f>
        <v>240000</v>
      </c>
      <c r="M80" s="40"/>
      <c r="N80" s="53"/>
    </row>
    <row r="81" spans="1:14" ht="24.75" customHeight="1" thickBot="1">
      <c r="A81" s="30"/>
      <c r="B81" s="30"/>
      <c r="C81" s="107"/>
      <c r="D81" s="179" t="s">
        <v>66</v>
      </c>
      <c r="E81" s="180"/>
      <c r="F81" s="131"/>
      <c r="G81" s="150">
        <f>SUM(G80)</f>
        <v>0</v>
      </c>
      <c r="H81" s="37"/>
      <c r="I81" s="155"/>
      <c r="J81" s="181" t="s">
        <v>77</v>
      </c>
      <c r="K81" s="182"/>
      <c r="L81" s="120">
        <f>SUM(L14,L26,L36,L67)</f>
        <v>854700</v>
      </c>
      <c r="M81" s="40"/>
      <c r="N81" s="53"/>
    </row>
    <row r="82" spans="1:14" s="3" customFormat="1" ht="29.25" customHeight="1" thickBot="1">
      <c r="A82" s="132"/>
      <c r="B82" s="132"/>
      <c r="C82" s="133"/>
      <c r="D82" s="198" t="s">
        <v>67</v>
      </c>
      <c r="E82" s="199"/>
      <c r="F82" s="137"/>
      <c r="G82" s="138">
        <f>SUM(G74,G78:G81)</f>
        <v>659021.5</v>
      </c>
      <c r="H82" s="136"/>
      <c r="I82" s="156"/>
      <c r="J82" s="198" t="s">
        <v>67</v>
      </c>
      <c r="K82" s="199"/>
      <c r="L82" s="138">
        <f>SUM(L74,L78:L81)</f>
        <v>12703162</v>
      </c>
      <c r="M82" s="135"/>
      <c r="N82" s="134"/>
    </row>
    <row r="83" spans="1:14" ht="15" customHeight="1">
      <c r="A83" s="30"/>
      <c r="B83" s="30"/>
      <c r="C83" s="2"/>
      <c r="D83" s="4"/>
      <c r="E83" s="1"/>
      <c r="F83" s="10"/>
      <c r="G83" s="8"/>
      <c r="H83" s="8"/>
      <c r="I83" s="8"/>
      <c r="J83" s="4"/>
      <c r="K83" s="1"/>
      <c r="L83" s="7"/>
      <c r="M83" s="18"/>
      <c r="N83" s="53"/>
    </row>
    <row r="84" spans="1:14" ht="15" customHeight="1">
      <c r="A84" s="30"/>
      <c r="B84" s="30"/>
      <c r="C84" s="2"/>
      <c r="D84" s="4"/>
      <c r="E84" s="1"/>
      <c r="F84" s="10"/>
      <c r="G84" s="8"/>
      <c r="H84" s="8"/>
      <c r="I84" s="8"/>
      <c r="J84" s="4"/>
      <c r="K84" s="1"/>
      <c r="L84" s="7"/>
      <c r="M84" s="18"/>
      <c r="N84" s="53"/>
    </row>
    <row r="85" spans="1:14" ht="15" customHeight="1">
      <c r="A85" s="30"/>
      <c r="B85" s="30"/>
      <c r="C85" s="19"/>
      <c r="D85" s="4"/>
      <c r="E85" s="1"/>
      <c r="F85" s="10"/>
      <c r="G85" s="8"/>
      <c r="H85" s="8"/>
      <c r="I85" s="8"/>
      <c r="J85" s="4"/>
      <c r="K85" s="1"/>
      <c r="L85" s="7"/>
      <c r="M85" s="18"/>
      <c r="N85" s="53"/>
    </row>
    <row r="86" spans="1:14" ht="15.75" customHeight="1">
      <c r="A86" s="30"/>
      <c r="B86" s="30"/>
      <c r="C86" s="34"/>
      <c r="D86" s="34"/>
      <c r="E86" s="38"/>
      <c r="F86" s="39"/>
      <c r="G86" s="41"/>
      <c r="H86" s="41"/>
      <c r="I86" s="41"/>
      <c r="J86" s="34"/>
      <c r="K86" s="38"/>
      <c r="L86" s="42"/>
      <c r="M86" s="43"/>
      <c r="N86" s="53"/>
    </row>
    <row r="87" spans="1:14" ht="15.75" customHeight="1">
      <c r="A87" s="30"/>
      <c r="B87" s="30"/>
      <c r="C87" s="19"/>
      <c r="D87" s="19"/>
      <c r="E87" s="1"/>
      <c r="F87" s="10"/>
      <c r="G87" s="8"/>
      <c r="H87" s="8"/>
      <c r="I87" s="8"/>
      <c r="J87" s="19"/>
      <c r="K87" s="1"/>
      <c r="L87" s="7"/>
      <c r="M87" s="18"/>
      <c r="N87" s="53"/>
    </row>
    <row r="88" spans="1:14" ht="15" customHeight="1">
      <c r="A88" s="30"/>
      <c r="B88" s="30"/>
      <c r="C88" s="2"/>
      <c r="D88" s="4"/>
      <c r="E88" s="1"/>
      <c r="F88" s="10"/>
      <c r="G88" s="8"/>
      <c r="H88" s="8"/>
      <c r="I88" s="8"/>
      <c r="J88" s="4"/>
      <c r="K88" s="1"/>
      <c r="L88" s="7"/>
      <c r="M88" s="18"/>
      <c r="N88" s="53"/>
    </row>
    <row r="89" spans="1:13" ht="21" customHeight="1">
      <c r="A89" s="31"/>
      <c r="B89" s="31"/>
      <c r="C89" s="22"/>
      <c r="D89" s="13"/>
      <c r="E89" s="23"/>
      <c r="F89" s="28"/>
      <c r="H89" s="13"/>
      <c r="I89" s="13"/>
      <c r="J89" s="13"/>
      <c r="K89" s="23"/>
      <c r="L89" s="29"/>
      <c r="M89" s="29"/>
    </row>
    <row r="90" spans="1:13" ht="30" customHeight="1">
      <c r="A90" s="31"/>
      <c r="B90" s="31"/>
      <c r="C90" s="22"/>
      <c r="D90" s="13"/>
      <c r="E90" s="23"/>
      <c r="F90" s="28"/>
      <c r="H90" s="13"/>
      <c r="I90" s="13"/>
      <c r="J90" s="13"/>
      <c r="K90" s="23"/>
      <c r="L90" s="29"/>
      <c r="M90" s="13"/>
    </row>
    <row r="91" spans="1:13" ht="15" customHeight="1">
      <c r="A91" s="31"/>
      <c r="B91" s="31"/>
      <c r="C91" s="22"/>
      <c r="D91" s="13"/>
      <c r="E91" s="23"/>
      <c r="F91" s="28"/>
      <c r="H91" s="13"/>
      <c r="I91" s="13"/>
      <c r="J91" s="13"/>
      <c r="K91" s="23"/>
      <c r="L91" s="29"/>
      <c r="M91" s="29"/>
    </row>
    <row r="92" spans="1:13" ht="15" customHeight="1">
      <c r="A92" s="31"/>
      <c r="B92" s="31"/>
      <c r="C92" s="22"/>
      <c r="D92" s="13"/>
      <c r="E92" s="23"/>
      <c r="F92" s="28"/>
      <c r="H92" s="13"/>
      <c r="I92" s="13"/>
      <c r="J92" s="13"/>
      <c r="K92" s="23"/>
      <c r="L92" s="29"/>
      <c r="M92" s="13"/>
    </row>
    <row r="93" spans="1:13" ht="15" customHeight="1">
      <c r="A93" s="31"/>
      <c r="B93" s="31"/>
      <c r="C93" s="22"/>
      <c r="D93" s="13"/>
      <c r="E93" s="23"/>
      <c r="F93" s="28"/>
      <c r="H93" s="13"/>
      <c r="I93" s="13"/>
      <c r="J93" s="13"/>
      <c r="K93" s="23"/>
      <c r="L93" s="29"/>
      <c r="M93" s="13"/>
    </row>
    <row r="94" spans="1:13" ht="15" customHeight="1">
      <c r="A94" s="31"/>
      <c r="B94" s="31"/>
      <c r="C94" s="22"/>
      <c r="D94" s="13"/>
      <c r="E94" s="23"/>
      <c r="F94" s="28"/>
      <c r="H94" s="13"/>
      <c r="I94" s="13"/>
      <c r="J94" s="13"/>
      <c r="K94" s="23"/>
      <c r="L94" s="29"/>
      <c r="M94" s="13"/>
    </row>
    <row r="95" spans="1:13" ht="15" customHeight="1">
      <c r="A95" s="31"/>
      <c r="B95" s="31"/>
      <c r="C95" s="22"/>
      <c r="D95" s="13"/>
      <c r="E95" s="23"/>
      <c r="F95" s="28"/>
      <c r="H95" s="13"/>
      <c r="I95" s="13"/>
      <c r="J95" s="13"/>
      <c r="K95" s="23"/>
      <c r="L95" s="29"/>
      <c r="M95" s="13"/>
    </row>
  </sheetData>
  <mergeCells count="155">
    <mergeCell ref="M1:N1"/>
    <mergeCell ref="A66:B67"/>
    <mergeCell ref="C66:G67"/>
    <mergeCell ref="M66:M67"/>
    <mergeCell ref="N66:N67"/>
    <mergeCell ref="L46:L47"/>
    <mergeCell ref="M46:M47"/>
    <mergeCell ref="N46:N47"/>
    <mergeCell ref="A65:B65"/>
    <mergeCell ref="E46:E47"/>
    <mergeCell ref="G46:G47"/>
    <mergeCell ref="J46:J47"/>
    <mergeCell ref="K46:K47"/>
    <mergeCell ref="C58:G58"/>
    <mergeCell ref="E48:E49"/>
    <mergeCell ref="J73:K73"/>
    <mergeCell ref="J82:K82"/>
    <mergeCell ref="N41:N42"/>
    <mergeCell ref="C57:G57"/>
    <mergeCell ref="C56:G56"/>
    <mergeCell ref="C55:G55"/>
    <mergeCell ref="N48:N49"/>
    <mergeCell ref="J48:J49"/>
    <mergeCell ref="K48:K49"/>
    <mergeCell ref="J55:K55"/>
    <mergeCell ref="M41:M42"/>
    <mergeCell ref="N43:N44"/>
    <mergeCell ref="J16:J17"/>
    <mergeCell ref="J18:J19"/>
    <mergeCell ref="J20:J21"/>
    <mergeCell ref="N25:N26"/>
    <mergeCell ref="M25:M26"/>
    <mergeCell ref="M18:M19"/>
    <mergeCell ref="M16:M17"/>
    <mergeCell ref="N35:N36"/>
    <mergeCell ref="G16:G17"/>
    <mergeCell ref="J22:J23"/>
    <mergeCell ref="D22:D23"/>
    <mergeCell ref="D20:D21"/>
    <mergeCell ref="J43:J44"/>
    <mergeCell ref="C41:C42"/>
    <mergeCell ref="G25:G26"/>
    <mergeCell ref="C35:C36"/>
    <mergeCell ref="D25:D26"/>
    <mergeCell ref="J25:J26"/>
    <mergeCell ref="C20:C21"/>
    <mergeCell ref="C62:G62"/>
    <mergeCell ref="C43:C44"/>
    <mergeCell ref="B43:B44"/>
    <mergeCell ref="D43:D44"/>
    <mergeCell ref="C59:G59"/>
    <mergeCell ref="C60:G60"/>
    <mergeCell ref="C61:G61"/>
    <mergeCell ref="B48:B49"/>
    <mergeCell ref="C48:C49"/>
    <mergeCell ref="B41:B42"/>
    <mergeCell ref="D31:D33"/>
    <mergeCell ref="B35:B36"/>
    <mergeCell ref="B46:B47"/>
    <mergeCell ref="C46:C47"/>
    <mergeCell ref="D46:D47"/>
    <mergeCell ref="B20:B21"/>
    <mergeCell ref="B22:B23"/>
    <mergeCell ref="B25:B26"/>
    <mergeCell ref="N30:N34"/>
    <mergeCell ref="B30:B34"/>
    <mergeCell ref="I32:I39"/>
    <mergeCell ref="G20:G21"/>
    <mergeCell ref="M20:M21"/>
    <mergeCell ref="D30:E30"/>
    <mergeCell ref="M22:M23"/>
    <mergeCell ref="M6:M8"/>
    <mergeCell ref="M4:M5"/>
    <mergeCell ref="G12:G15"/>
    <mergeCell ref="M12:M15"/>
    <mergeCell ref="J4:J5"/>
    <mergeCell ref="J6:J8"/>
    <mergeCell ref="J9:J11"/>
    <mergeCell ref="J12:J15"/>
    <mergeCell ref="J3:K3"/>
    <mergeCell ref="C9:C11"/>
    <mergeCell ref="D6:D8"/>
    <mergeCell ref="D4:D5"/>
    <mergeCell ref="D9:D11"/>
    <mergeCell ref="G4:G5"/>
    <mergeCell ref="G9:G11"/>
    <mergeCell ref="D3:E3"/>
    <mergeCell ref="G6:G8"/>
    <mergeCell ref="B9:B11"/>
    <mergeCell ref="B4:B5"/>
    <mergeCell ref="B6:B8"/>
    <mergeCell ref="C6:C8"/>
    <mergeCell ref="C4:C5"/>
    <mergeCell ref="B12:B15"/>
    <mergeCell ref="D12:D15"/>
    <mergeCell ref="C12:C15"/>
    <mergeCell ref="G18:G19"/>
    <mergeCell ref="B16:B17"/>
    <mergeCell ref="C16:C17"/>
    <mergeCell ref="B18:B19"/>
    <mergeCell ref="C18:C19"/>
    <mergeCell ref="D16:D17"/>
    <mergeCell ref="D18:D19"/>
    <mergeCell ref="N4:N5"/>
    <mergeCell ref="N22:N23"/>
    <mergeCell ref="N20:N21"/>
    <mergeCell ref="N6:N8"/>
    <mergeCell ref="N12:N15"/>
    <mergeCell ref="N9:N11"/>
    <mergeCell ref="N16:N17"/>
    <mergeCell ref="N18:N19"/>
    <mergeCell ref="C64:G64"/>
    <mergeCell ref="M9:M11"/>
    <mergeCell ref="C30:C34"/>
    <mergeCell ref="M30:M34"/>
    <mergeCell ref="J30:K30"/>
    <mergeCell ref="J31:J33"/>
    <mergeCell ref="C25:C26"/>
    <mergeCell ref="G22:G23"/>
    <mergeCell ref="C22:C23"/>
    <mergeCell ref="D48:D49"/>
    <mergeCell ref="D82:E82"/>
    <mergeCell ref="M43:M44"/>
    <mergeCell ref="G48:G49"/>
    <mergeCell ref="L48:L49"/>
    <mergeCell ref="M48:M49"/>
    <mergeCell ref="D81:E81"/>
    <mergeCell ref="J81:K81"/>
    <mergeCell ref="I56:I67"/>
    <mergeCell ref="D73:E73"/>
    <mergeCell ref="C63:G63"/>
    <mergeCell ref="A4:A5"/>
    <mergeCell ref="A6:A8"/>
    <mergeCell ref="A9:A11"/>
    <mergeCell ref="A12:A15"/>
    <mergeCell ref="A16:A17"/>
    <mergeCell ref="A18:A19"/>
    <mergeCell ref="A20:A21"/>
    <mergeCell ref="A22:A23"/>
    <mergeCell ref="A25:A26"/>
    <mergeCell ref="A30:A34"/>
    <mergeCell ref="A35:A36"/>
    <mergeCell ref="A41:A42"/>
    <mergeCell ref="A64:B64"/>
    <mergeCell ref="A59:B59"/>
    <mergeCell ref="A60:B60"/>
    <mergeCell ref="A61:B61"/>
    <mergeCell ref="A62:B62"/>
    <mergeCell ref="A57:B57"/>
    <mergeCell ref="A58:B58"/>
    <mergeCell ref="A63:B63"/>
    <mergeCell ref="A43:A44"/>
    <mergeCell ref="A48:A49"/>
    <mergeCell ref="A55:B55"/>
    <mergeCell ref="A56:B56"/>
  </mergeCells>
  <printOptions/>
  <pageMargins left="0.49" right="0.39" top="1.42" bottom="0.92" header="0.48" footer="0.5118110236220472"/>
  <pageSetup horizontalDpi="300" verticalDpi="300" orientation="portrait" paperSize="9" scale="69" r:id="rId1"/>
  <headerFooter alignWithMargins="0">
    <oddHeader>&amp;C
&amp;RZałącznik nr 4A 
do Uchwały nr LVII/788/2005
Rady Miejskiej w Czeladzi 
z dnia 18 sierpnia 2005r.</oddHeader>
    <oddFooter>&amp;L&amp;P/&amp;N</oddFooter>
  </headerFooter>
  <rowBreaks count="2" manualBreakCount="2">
    <brk id="49" max="13" man="1"/>
    <brk id="90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Skiba P</dc:creator>
  <cp:keywords/>
  <dc:description/>
  <cp:lastModifiedBy>gosiał</cp:lastModifiedBy>
  <cp:lastPrinted>2005-08-19T07:37:05Z</cp:lastPrinted>
  <dcterms:created xsi:type="dcterms:W3CDTF">2004-11-09T17:48:00Z</dcterms:created>
  <dcterms:modified xsi:type="dcterms:W3CDTF">2005-08-19T07:37:58Z</dcterms:modified>
  <cp:category/>
  <cp:version/>
  <cp:contentType/>
  <cp:contentStatus/>
</cp:coreProperties>
</file>